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0" yWindow="420" windowWidth="28440" windowHeight="14235" activeTab="1"/>
  </bookViews>
  <sheets>
    <sheet name="Rekapitulace stavby" sheetId="1" r:id="rId1"/>
    <sheet name="01 - SO 02 - Přístavba, V..." sheetId="2" r:id="rId2"/>
  </sheets>
  <definedNames>
    <definedName name="_xlnm._FilterDatabase" localSheetId="1" hidden="1">'01 - SO 02 - Přístavba, V...'!$C$95:$K$260</definedName>
    <definedName name="_xlnm.Print_Titles" localSheetId="1">'01 - SO 02 - Přístavba, V...'!$95:$95</definedName>
    <definedName name="_xlnm.Print_Titles" localSheetId="0">'Rekapitulace stavby'!$52:$52</definedName>
    <definedName name="_xlnm.Print_Area" localSheetId="1">'01 - SO 02 - Přístavba, V...'!$C$4:$J$39,'01 - SO 02 - Přístavba, V...'!$C$45:$J$77,'01 - SO 02 - Přístavba, V...'!$C$83:$K$260</definedName>
    <definedName name="_xlnm.Print_Area" localSheetId="0">'Rekapitulace stavby'!$D$4:$AO$36,'Rekapitulace stavby'!$C$42:$AQ$56</definedName>
  </definedNames>
  <calcPr calcId="144525" calcMode="manual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60" i="2"/>
  <c r="BH260" i="2"/>
  <c r="BG260" i="2"/>
  <c r="BF260" i="2"/>
  <c r="T260" i="2"/>
  <c r="T259" i="2"/>
  <c r="R260" i="2"/>
  <c r="R259" i="2" s="1"/>
  <c r="P260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T113" i="2" s="1"/>
  <c r="R114" i="2"/>
  <c r="R113" i="2"/>
  <c r="P114" i="2"/>
  <c r="P113" i="2" s="1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T108" i="2" s="1"/>
  <c r="R109" i="2"/>
  <c r="R108" i="2"/>
  <c r="P109" i="2"/>
  <c r="P108" i="2" s="1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F90" i="2"/>
  <c r="E88" i="2"/>
  <c r="F52" i="2"/>
  <c r="E50" i="2"/>
  <c r="J24" i="2"/>
  <c r="E24" i="2"/>
  <c r="J93" i="2"/>
  <c r="J23" i="2"/>
  <c r="J21" i="2"/>
  <c r="E21" i="2"/>
  <c r="J92" i="2"/>
  <c r="J20" i="2"/>
  <c r="J18" i="2"/>
  <c r="E18" i="2"/>
  <c r="F55" i="2"/>
  <c r="J17" i="2"/>
  <c r="J15" i="2"/>
  <c r="E15" i="2"/>
  <c r="F92" i="2"/>
  <c r="J14" i="2"/>
  <c r="J12" i="2"/>
  <c r="J90" i="2"/>
  <c r="E7" i="2"/>
  <c r="E86" i="2"/>
  <c r="L50" i="1"/>
  <c r="AM50" i="1"/>
  <c r="AM49" i="1"/>
  <c r="L49" i="1"/>
  <c r="AM47" i="1"/>
  <c r="L47" i="1"/>
  <c r="L45" i="1"/>
  <c r="L44" i="1"/>
  <c r="BK250" i="2"/>
  <c r="BK245" i="2"/>
  <c r="J241" i="2"/>
  <c r="BK237" i="2"/>
  <c r="J233" i="2"/>
  <c r="BK225" i="2"/>
  <c r="J224" i="2"/>
  <c r="J222" i="2"/>
  <c r="J219" i="2"/>
  <c r="BK216" i="2"/>
  <c r="BK207" i="2"/>
  <c r="J185" i="2"/>
  <c r="BK179" i="2"/>
  <c r="BK173" i="2"/>
  <c r="J159" i="2"/>
  <c r="BK156" i="2"/>
  <c r="BK143" i="2"/>
  <c r="J141" i="2"/>
  <c r="J130" i="2"/>
  <c r="BK124" i="2"/>
  <c r="BK107" i="2"/>
  <c r="J102" i="2"/>
  <c r="BK257" i="2"/>
  <c r="J256" i="2"/>
  <c r="BK252" i="2"/>
  <c r="BK251" i="2"/>
  <c r="BK249" i="2"/>
  <c r="BK246" i="2"/>
  <c r="BK221" i="2"/>
  <c r="BK218" i="2"/>
  <c r="J210" i="2"/>
  <c r="J206" i="2"/>
  <c r="BK197" i="2"/>
  <c r="J195" i="2"/>
  <c r="BK185" i="2"/>
  <c r="BK177" i="2"/>
  <c r="J157" i="2"/>
  <c r="BK145" i="2"/>
  <c r="BK140" i="2"/>
  <c r="J134" i="2"/>
  <c r="J128" i="2"/>
  <c r="J111" i="2"/>
  <c r="BK102" i="2"/>
  <c r="BK260" i="2"/>
  <c r="J245" i="2"/>
  <c r="J240" i="2"/>
  <c r="J237" i="2"/>
  <c r="BK233" i="2"/>
  <c r="J225" i="2"/>
  <c r="BK222" i="2"/>
  <c r="J214" i="2"/>
  <c r="BK206" i="2"/>
  <c r="BK203" i="2"/>
  <c r="BK195" i="2"/>
  <c r="BK187" i="2"/>
  <c r="J173" i="2"/>
  <c r="BK164" i="2"/>
  <c r="BK160" i="2"/>
  <c r="J154" i="2"/>
  <c r="J148" i="2"/>
  <c r="BK144" i="2"/>
  <c r="J129" i="2"/>
  <c r="J126" i="2"/>
  <c r="J124" i="2"/>
  <c r="J119" i="2"/>
  <c r="BK109" i="2"/>
  <c r="J103" i="2"/>
  <c r="J199" i="2"/>
  <c r="BK189" i="2"/>
  <c r="J186" i="2"/>
  <c r="BK182" i="2"/>
  <c r="J176" i="2"/>
  <c r="J170" i="2"/>
  <c r="BK167" i="2"/>
  <c r="J152" i="2"/>
  <c r="BK146" i="2"/>
  <c r="J138" i="2"/>
  <c r="J121" i="2"/>
  <c r="BK105" i="2"/>
  <c r="J99" i="2"/>
  <c r="J247" i="2"/>
  <c r="BK243" i="2"/>
  <c r="J238" i="2"/>
  <c r="J234" i="2"/>
  <c r="BK223" i="2"/>
  <c r="J221" i="2"/>
  <c r="BK220" i="2"/>
  <c r="BK210" i="2"/>
  <c r="BK199" i="2"/>
  <c r="J188" i="2"/>
  <c r="J175" i="2"/>
  <c r="J165" i="2"/>
  <c r="BK157" i="2"/>
  <c r="BK154" i="2"/>
  <c r="BK142" i="2"/>
  <c r="BK135" i="2"/>
  <c r="BK125" i="2"/>
  <c r="J112" i="2"/>
  <c r="BK103" i="2"/>
  <c r="AS54" i="1"/>
  <c r="J257" i="2"/>
  <c r="J255" i="2"/>
  <c r="BK214" i="2"/>
  <c r="BK211" i="2"/>
  <c r="BK208" i="2"/>
  <c r="J201" i="2"/>
  <c r="J191" i="2"/>
  <c r="J182" i="2"/>
  <c r="J168" i="2"/>
  <c r="J163" i="2"/>
  <c r="J146" i="2"/>
  <c r="J143" i="2"/>
  <c r="BK137" i="2"/>
  <c r="BK130" i="2"/>
  <c r="J118" i="2"/>
  <c r="J107" i="2"/>
  <c r="J100" i="2"/>
  <c r="J258" i="2"/>
  <c r="J242" i="2"/>
  <c r="J230" i="2"/>
  <c r="J226" i="2"/>
  <c r="BK224" i="2"/>
  <c r="J215" i="2"/>
  <c r="J208" i="2"/>
  <c r="J204" i="2"/>
  <c r="BK192" i="2"/>
  <c r="BK186" i="2"/>
  <c r="J166" i="2"/>
  <c r="BK159" i="2"/>
  <c r="BK151" i="2"/>
  <c r="J145" i="2"/>
  <c r="J211" i="2"/>
  <c r="J200" i="2"/>
  <c r="J193" i="2"/>
  <c r="BK183" i="2"/>
  <c r="J179" i="2"/>
  <c r="J171" i="2"/>
  <c r="BK163" i="2"/>
  <c r="J156" i="2"/>
  <c r="J151" i="2"/>
  <c r="J142" i="2"/>
  <c r="J137" i="2"/>
  <c r="J123" i="2"/>
  <c r="BK111" i="2"/>
  <c r="J251" i="2"/>
  <c r="J246" i="2"/>
  <c r="BK242" i="2"/>
  <c r="J235" i="2"/>
  <c r="J229" i="2"/>
  <c r="J227" i="2"/>
  <c r="J218" i="2"/>
  <c r="J209" i="2"/>
  <c r="J189" i="2"/>
  <c r="BK181" i="2"/>
  <c r="J178" i="2"/>
  <c r="J172" i="2"/>
  <c r="J155" i="2"/>
  <c r="BK149" i="2"/>
  <c r="J140" i="2"/>
  <c r="BK133" i="2"/>
  <c r="J127" i="2"/>
  <c r="J122" i="2"/>
  <c r="BK99" i="2"/>
  <c r="BK256" i="2"/>
  <c r="BK253" i="2"/>
  <c r="J253" i="2"/>
  <c r="J252" i="2"/>
  <c r="J250" i="2"/>
  <c r="BK230" i="2"/>
  <c r="BK219" i="2"/>
  <c r="BK215" i="2"/>
  <c r="BK212" i="2"/>
  <c r="BK209" i="2"/>
  <c r="J203" i="2"/>
  <c r="BK188" i="2"/>
  <c r="J184" i="2"/>
  <c r="BK178" i="2"/>
  <c r="BK175" i="2"/>
  <c r="BK170" i="2"/>
  <c r="BK165" i="2"/>
  <c r="J160" i="2"/>
  <c r="J144" i="2"/>
  <c r="J139" i="2"/>
  <c r="J132" i="2"/>
  <c r="BK127" i="2"/>
  <c r="BK119" i="2"/>
  <c r="J101" i="2"/>
  <c r="BK258" i="2"/>
  <c r="J244" i="2"/>
  <c r="BK241" i="2"/>
  <c r="BK235" i="2"/>
  <c r="J232" i="2"/>
  <c r="BK228" i="2"/>
  <c r="BK217" i="2"/>
  <c r="BK213" i="2"/>
  <c r="J207" i="2"/>
  <c r="BK200" i="2"/>
  <c r="J194" i="2"/>
  <c r="BK191" i="2"/>
  <c r="J167" i="2"/>
  <c r="BK161" i="2"/>
  <c r="BK155" i="2"/>
  <c r="J149" i="2"/>
  <c r="J135" i="2"/>
  <c r="BK132" i="2"/>
  <c r="BK123" i="2"/>
  <c r="BK118" i="2"/>
  <c r="BK104" i="2"/>
  <c r="BK205" i="2"/>
  <c r="BK194" i="2"/>
  <c r="J192" i="2"/>
  <c r="J180" i="2"/>
  <c r="J174" i="2"/>
  <c r="BK168" i="2"/>
  <c r="J164" i="2"/>
  <c r="J161" i="2"/>
  <c r="BK152" i="2"/>
  <c r="BK148" i="2"/>
  <c r="BK128" i="2"/>
  <c r="BK114" i="2"/>
  <c r="J106" i="2"/>
  <c r="BK101" i="2"/>
  <c r="J249" i="2"/>
  <c r="BK244" i="2"/>
  <c r="BK240" i="2"/>
  <c r="BK232" i="2"/>
  <c r="J228" i="2"/>
  <c r="BK226" i="2"/>
  <c r="BK190" i="2"/>
  <c r="BK180" i="2"/>
  <c r="BK171" i="2"/>
  <c r="BK158" i="2"/>
  <c r="J153" i="2"/>
  <c r="BK138" i="2"/>
  <c r="J131" i="2"/>
  <c r="BK126" i="2"/>
  <c r="J117" i="2"/>
  <c r="BK106" i="2"/>
  <c r="J260" i="2"/>
  <c r="BK255" i="2"/>
  <c r="BK247" i="2"/>
  <c r="J223" i="2"/>
  <c r="J220" i="2"/>
  <c r="J217" i="2"/>
  <c r="J213" i="2"/>
  <c r="BK204" i="2"/>
  <c r="BK196" i="2"/>
  <c r="J187" i="2"/>
  <c r="J183" i="2"/>
  <c r="BK176" i="2"/>
  <c r="BK174" i="2"/>
  <c r="J169" i="2"/>
  <c r="J150" i="2"/>
  <c r="BK141" i="2"/>
  <c r="J136" i="2"/>
  <c r="BK129" i="2"/>
  <c r="BK122" i="2"/>
  <c r="BK112" i="2"/>
  <c r="J243" i="2"/>
  <c r="BK238" i="2"/>
  <c r="BK234" i="2"/>
  <c r="BK229" i="2"/>
  <c r="BK227" i="2"/>
  <c r="J216" i="2"/>
  <c r="J212" i="2"/>
  <c r="J205" i="2"/>
  <c r="J196" i="2"/>
  <c r="BK193" i="2"/>
  <c r="J190" i="2"/>
  <c r="J181" i="2"/>
  <c r="J162" i="2"/>
  <c r="J158" i="2"/>
  <c r="BK150" i="2"/>
  <c r="BK136" i="2"/>
  <c r="BK134" i="2"/>
  <c r="BK131" i="2"/>
  <c r="J125" i="2"/>
  <c r="BK121" i="2"/>
  <c r="J114" i="2"/>
  <c r="J105" i="2"/>
  <c r="BK201" i="2"/>
  <c r="J197" i="2"/>
  <c r="BK184" i="2"/>
  <c r="J177" i="2"/>
  <c r="BK172" i="2"/>
  <c r="BK169" i="2"/>
  <c r="BK166" i="2"/>
  <c r="BK162" i="2"/>
  <c r="BK153" i="2"/>
  <c r="BK139" i="2"/>
  <c r="J133" i="2"/>
  <c r="BK117" i="2"/>
  <c r="J109" i="2"/>
  <c r="J104" i="2"/>
  <c r="BK100" i="2"/>
  <c r="P147" i="2" l="1"/>
  <c r="BK98" i="2"/>
  <c r="J98" i="2"/>
  <c r="J61" i="2" s="1"/>
  <c r="R98" i="2"/>
  <c r="BK110" i="2"/>
  <c r="J110" i="2"/>
  <c r="J63" i="2" s="1"/>
  <c r="T110" i="2"/>
  <c r="T198" i="2"/>
  <c r="P98" i="2"/>
  <c r="T98" i="2"/>
  <c r="T97" i="2" s="1"/>
  <c r="P110" i="2"/>
  <c r="R110" i="2"/>
  <c r="BK116" i="2"/>
  <c r="J116" i="2" s="1"/>
  <c r="J66" i="2" s="1"/>
  <c r="P116" i="2"/>
  <c r="R116" i="2"/>
  <c r="T116" i="2"/>
  <c r="BK120" i="2"/>
  <c r="J120" i="2"/>
  <c r="J67" i="2" s="1"/>
  <c r="P120" i="2"/>
  <c r="R120" i="2"/>
  <c r="T120" i="2"/>
  <c r="BK147" i="2"/>
  <c r="J147" i="2" s="1"/>
  <c r="J68" i="2" s="1"/>
  <c r="R147" i="2"/>
  <c r="T147" i="2"/>
  <c r="BK198" i="2"/>
  <c r="J198" i="2"/>
  <c r="J69" i="2"/>
  <c r="P198" i="2"/>
  <c r="R198" i="2"/>
  <c r="BK202" i="2"/>
  <c r="J202" i="2"/>
  <c r="J70" i="2" s="1"/>
  <c r="P202" i="2"/>
  <c r="R202" i="2"/>
  <c r="T202" i="2"/>
  <c r="BK231" i="2"/>
  <c r="J231" i="2" s="1"/>
  <c r="J71" i="2" s="1"/>
  <c r="P231" i="2"/>
  <c r="R231" i="2"/>
  <c r="T231" i="2"/>
  <c r="BK236" i="2"/>
  <c r="J236" i="2"/>
  <c r="J72" i="2" s="1"/>
  <c r="P236" i="2"/>
  <c r="R236" i="2"/>
  <c r="T236" i="2"/>
  <c r="BK239" i="2"/>
  <c r="J239" i="2" s="1"/>
  <c r="J73" i="2" s="1"/>
  <c r="P239" i="2"/>
  <c r="R239" i="2"/>
  <c r="T239" i="2"/>
  <c r="BK248" i="2"/>
  <c r="J248" i="2"/>
  <c r="J74" i="2" s="1"/>
  <c r="P248" i="2"/>
  <c r="R248" i="2"/>
  <c r="T248" i="2"/>
  <c r="BK254" i="2"/>
  <c r="J254" i="2" s="1"/>
  <c r="J75" i="2" s="1"/>
  <c r="P254" i="2"/>
  <c r="R254" i="2"/>
  <c r="T254" i="2"/>
  <c r="E48" i="2"/>
  <c r="J54" i="2"/>
  <c r="F93" i="2"/>
  <c r="BE102" i="2"/>
  <c r="BE105" i="2"/>
  <c r="BE112" i="2"/>
  <c r="BE118" i="2"/>
  <c r="BE121" i="2"/>
  <c r="BE123" i="2"/>
  <c r="BE126" i="2"/>
  <c r="BE129" i="2"/>
  <c r="BE133" i="2"/>
  <c r="BE135" i="2"/>
  <c r="BE140" i="2"/>
  <c r="BE143" i="2"/>
  <c r="BE149" i="2"/>
  <c r="BE151" i="2"/>
  <c r="BE153" i="2"/>
  <c r="BE157" i="2"/>
  <c r="BE158" i="2"/>
  <c r="BE159" i="2"/>
  <c r="BE164" i="2"/>
  <c r="BE176" i="2"/>
  <c r="BE180" i="2"/>
  <c r="BE185" i="2"/>
  <c r="BE186" i="2"/>
  <c r="BE187" i="2"/>
  <c r="BE190" i="2"/>
  <c r="BE191" i="2"/>
  <c r="BE195" i="2"/>
  <c r="BE200" i="2"/>
  <c r="BE206" i="2"/>
  <c r="BE208" i="2"/>
  <c r="BE210" i="2"/>
  <c r="J52" i="2"/>
  <c r="J55" i="2"/>
  <c r="BE99" i="2"/>
  <c r="BE100" i="2"/>
  <c r="BE101" i="2"/>
  <c r="BE106" i="2"/>
  <c r="BE107" i="2"/>
  <c r="BE111" i="2"/>
  <c r="BE117" i="2"/>
  <c r="BE127" i="2"/>
  <c r="BE128" i="2"/>
  <c r="BE137" i="2"/>
  <c r="BE141" i="2"/>
  <c r="BE142" i="2"/>
  <c r="BE146" i="2"/>
  <c r="BE152" i="2"/>
  <c r="BE168" i="2"/>
  <c r="BE170" i="2"/>
  <c r="BE171" i="2"/>
  <c r="BE174" i="2"/>
  <c r="BE175" i="2"/>
  <c r="BE177" i="2"/>
  <c r="BE178" i="2"/>
  <c r="BE182" i="2"/>
  <c r="BE183" i="2"/>
  <c r="BE188" i="2"/>
  <c r="BE196" i="2"/>
  <c r="BE201" i="2"/>
  <c r="BE207" i="2"/>
  <c r="BE209" i="2"/>
  <c r="BE213" i="2"/>
  <c r="BE216" i="2"/>
  <c r="BE219" i="2"/>
  <c r="BE221" i="2"/>
  <c r="BE225" i="2"/>
  <c r="BE227" i="2"/>
  <c r="BE232" i="2"/>
  <c r="BE233" i="2"/>
  <c r="BE238" i="2"/>
  <c r="BE241" i="2"/>
  <c r="BE260" i="2"/>
  <c r="BE103" i="2"/>
  <c r="BE104" i="2"/>
  <c r="BE119" i="2"/>
  <c r="BE124" i="2"/>
  <c r="BE125" i="2"/>
  <c r="BE131" i="2"/>
  <c r="BE132" i="2"/>
  <c r="BE134" i="2"/>
  <c r="BE138" i="2"/>
  <c r="BE139" i="2"/>
  <c r="BE148" i="2"/>
  <c r="BE154" i="2"/>
  <c r="BE155" i="2"/>
  <c r="BE156" i="2"/>
  <c r="BE161" i="2"/>
  <c r="BE165" i="2"/>
  <c r="BE169" i="2"/>
  <c r="BE172" i="2"/>
  <c r="BE179" i="2"/>
  <c r="BE189" i="2"/>
  <c r="BE192" i="2"/>
  <c r="BE199" i="2"/>
  <c r="BE214" i="2"/>
  <c r="BE217" i="2"/>
  <c r="BE223" i="2"/>
  <c r="BE235" i="2"/>
  <c r="BE237" i="2"/>
  <c r="BE247" i="2"/>
  <c r="BE250" i="2"/>
  <c r="BE251" i="2"/>
  <c r="BE252" i="2"/>
  <c r="BE253" i="2"/>
  <c r="BE255" i="2"/>
  <c r="BE256" i="2"/>
  <c r="BE257" i="2"/>
  <c r="BE258" i="2"/>
  <c r="BK108" i="2"/>
  <c r="J108" i="2"/>
  <c r="J62" i="2"/>
  <c r="F54" i="2"/>
  <c r="BE109" i="2"/>
  <c r="BE114" i="2"/>
  <c r="BE122" i="2"/>
  <c r="BE130" i="2"/>
  <c r="BE136" i="2"/>
  <c r="BE144" i="2"/>
  <c r="BE145" i="2"/>
  <c r="BE150" i="2"/>
  <c r="BE160" i="2"/>
  <c r="BE162" i="2"/>
  <c r="BE163" i="2"/>
  <c r="BE166" i="2"/>
  <c r="BE167" i="2"/>
  <c r="BE173" i="2"/>
  <c r="BE181" i="2"/>
  <c r="BE184" i="2"/>
  <c r="BE193" i="2"/>
  <c r="BE194" i="2"/>
  <c r="BE197" i="2"/>
  <c r="BE203" i="2"/>
  <c r="BE204" i="2"/>
  <c r="BE205" i="2"/>
  <c r="BE211" i="2"/>
  <c r="BE212" i="2"/>
  <c r="BE215" i="2"/>
  <c r="BE218" i="2"/>
  <c r="BE220" i="2"/>
  <c r="BE222" i="2"/>
  <c r="BE224" i="2"/>
  <c r="BE226" i="2"/>
  <c r="BE228" i="2"/>
  <c r="BE229" i="2"/>
  <c r="BE230" i="2"/>
  <c r="BE234" i="2"/>
  <c r="BE240" i="2"/>
  <c r="BE242" i="2"/>
  <c r="BE243" i="2"/>
  <c r="BE244" i="2"/>
  <c r="BE245" i="2"/>
  <c r="BE246" i="2"/>
  <c r="BE249" i="2"/>
  <c r="BK113" i="2"/>
  <c r="J113" i="2"/>
  <c r="J64" i="2" s="1"/>
  <c r="BK259" i="2"/>
  <c r="J259" i="2"/>
  <c r="J76" i="2"/>
  <c r="F37" i="2"/>
  <c r="BD55" i="1" s="1"/>
  <c r="BD54" i="1" s="1"/>
  <c r="W33" i="1" s="1"/>
  <c r="J34" i="2"/>
  <c r="AW55" i="1" s="1"/>
  <c r="F35" i="2"/>
  <c r="BB55" i="1"/>
  <c r="BB54" i="1" s="1"/>
  <c r="W31" i="1" s="1"/>
  <c r="F34" i="2"/>
  <c r="BA55" i="1"/>
  <c r="BA54" i="1" s="1"/>
  <c r="W30" i="1" s="1"/>
  <c r="F36" i="2"/>
  <c r="BC55" i="1"/>
  <c r="BC54" i="1" s="1"/>
  <c r="AY54" i="1" s="1"/>
  <c r="R115" i="2" l="1"/>
  <c r="R97" i="2"/>
  <c r="T115" i="2"/>
  <c r="T96" i="2" s="1"/>
  <c r="P115" i="2"/>
  <c r="P97" i="2"/>
  <c r="P96" i="2"/>
  <c r="AU55" i="1" s="1"/>
  <c r="AU54" i="1" s="1"/>
  <c r="BK97" i="2"/>
  <c r="J97" i="2"/>
  <c r="J60" i="2"/>
  <c r="BK115" i="2"/>
  <c r="J115" i="2" s="1"/>
  <c r="J65" i="2" s="1"/>
  <c r="AW54" i="1"/>
  <c r="AK30" i="1" s="1"/>
  <c r="F33" i="2"/>
  <c r="AZ55" i="1"/>
  <c r="AZ54" i="1"/>
  <c r="W29" i="1" s="1"/>
  <c r="W32" i="1"/>
  <c r="J33" i="2"/>
  <c r="AV55" i="1"/>
  <c r="AT55" i="1" s="1"/>
  <c r="AX54" i="1"/>
  <c r="R96" i="2" l="1"/>
  <c r="BK96" i="2"/>
  <c r="J96" i="2"/>
  <c r="J30" i="2" s="1"/>
  <c r="AG55" i="1" s="1"/>
  <c r="AN55" i="1" s="1"/>
  <c r="AV54" i="1"/>
  <c r="AK29" i="1" s="1"/>
  <c r="J39" i="2" l="1"/>
  <c r="J59" i="2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<sst xmlns="http://schemas.openxmlformats.org/spreadsheetml/2006/main" count="2554" uniqueCount="744">
  <si>
    <t>Export Komplet</t>
  </si>
  <si>
    <t>VZ</t>
  </si>
  <si>
    <t>2.0</t>
  </si>
  <si>
    <t>ZAMOK</t>
  </si>
  <si>
    <t>False</t>
  </si>
  <si>
    <t>{6d25b9b8-ab7b-4e8b-b30b-e135f2b89ab9}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</si>
  <si>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</si>
  <si>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</si>
  <si>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</si>
  <si>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</si>
  <si>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</si>
  <si>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</si>
  <si>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</si>
  <si>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</si>
  <si>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2020/005/500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</si>
  <si>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</si>
  <si>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</si>
  <si>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Turnov areál Maškova zahrada, Přístavba a vestavba zimního stadionu</t>
  </si>
  <si>
    <t>KSO:</t>
  </si>
  <si>
    <t/>
  </si>
  <si>
    <t>CC-CZ:</t>
  </si>
  <si>
    <t>Místo:</t>
  </si>
  <si>
    <t xml:space="preserve"> </t>
  </si>
  <si>
    <t>Datum:</t>
  </si>
  <si>
    <t>4. 6. 2020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</si>
  <si>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</si>
  <si>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</si>
  <si>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</si>
  <si>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</si>
  <si>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</si>
  <si>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</si>
  <si>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</si>
  <si>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</si>
  <si>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</si>
  <si>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</si>
  <si>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</si>
  <si>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</si>
  <si>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</si>
  <si>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</si>
  <si>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</si>
  <si>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</si>
  <si>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</si>
  <si>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</si>
  <si>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</si>
  <si>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</si>
  <si>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</si>
  <si>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</si>
  <si>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</si>
  <si>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</si>
  <si>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</si>
  <si>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</si>
  <si>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</si>
  <si>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</si>
  <si>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</si>
  <si>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</si>
  <si>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</si>
  <si>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</si>
  <si>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</si>
  <si>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</si>
  <si>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</si>
  <si>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</si>
  <si>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</si>
  <si>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</si>
  <si>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</si>
  <si>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</si>
  <si>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</si>
  <si>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</si>
  <si>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</si>
  <si>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</si>
  <si>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</si>
  <si>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</si>
  <si>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</si>
  <si>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</si>
  <si>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</si>
  <si>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</si>
  <si>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02 - Přístavba, Vnitřní instalace ZT</t>
  </si>
  <si>
    <t>STA</t>
  </si>
  <si>
    <t>1</t>
  </si>
  <si>
    <t>{49d038a4-6c71-4022-b038-8cba980e5966}</t>
  </si>
  <si>
    <t>2</t>
  </si>
  <si>
    <t>KRYCÍ LIST SOUPISU PRACÍ</t>
  </si>
  <si>
    <t>Objekt:</t>
  </si>
  <si>
    <t>01 - SO 02 - Přístavba, Vnitřní instalace ZT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</si>
  <si>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</si>
  <si>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</si>
  <si>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</si>
  <si>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</si>
  <si>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</si>
  <si>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</si>
  <si>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 konstrukce</t>
  </si>
  <si>
    <t xml:space="preserve">    9 - Ostatní konstrukce a práce - bourání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</si>
  <si>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</si>
  <si>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</si>
  <si>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</si>
  <si>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</si>
  <si>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</si>
  <si>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</si>
  <si>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</si>
  <si>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</si>
  <si>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</si>
  <si>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</si>
  <si>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734 - Ústřední vytápění - armatury</t>
  </si>
  <si>
    <t xml:space="preserve">    767 - Konstrukce doplňkové kovové stavební</t>
  </si>
  <si>
    <t xml:space="preserve">    783 - Dokončovací práce - nátěry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</si>
  <si>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</si>
  <si>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</si>
  <si>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</si>
  <si>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</si>
  <si>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</si>
  <si>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</si>
  <si>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</si>
  <si>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</si>
  <si>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</si>
  <si>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</si>
  <si>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</si>
  <si>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</si>
  <si>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</si>
  <si>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</si>
  <si>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</si>
  <si>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</si>
  <si>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</si>
  <si>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</si>
  <si>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</si>
  <si>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šířky do 800 mm ručně zapažených i nezapažených, s urovnáním dna do předepsaného profilu a spádu v hornině třídy těžitelnosti I skupiny 1 a 2 soudržných</t>
  </si>
  <si>
    <t>m3</t>
  </si>
  <si>
    <t>CS ÚRS 2020 01</t>
  </si>
  <si>
    <t>4</t>
  </si>
  <si>
    <t>-978767098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</si>
  <si>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</si>
  <si>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</si>
  <si>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632883983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</si>
  <si>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</si>
  <si>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</si>
  <si>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</si>
  <si>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842981343</t>
  </si>
  <si>
    <t>167151101</t>
  </si>
  <si>
    <t>Nakládání, skládání a překládání neulehlého výkopku nebo sypaniny strojně nakládání, množství do 100 m3, z horniny třídy těžitelnosti I, skupiny 1 až 3</t>
  </si>
  <si>
    <t>884749958</t>
  </si>
  <si>
    <t>5</t>
  </si>
  <si>
    <t>171201201</t>
  </si>
  <si>
    <t>Uložení sypaniny na skládku</t>
  </si>
  <si>
    <t>-1865075620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</si>
  <si>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</si>
  <si>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</si>
  <si>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</si>
  <si>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</si>
  <si>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1389925344</t>
  </si>
  <si>
    <t>7</t>
  </si>
  <si>
    <t>174101103</t>
  </si>
  <si>
    <t>Obsyp potrubí písčitým materiálem</t>
  </si>
  <si>
    <t>307616190</t>
  </si>
  <si>
    <t>8</t>
  </si>
  <si>
    <t>M</t>
  </si>
  <si>
    <t>58337302</t>
  </si>
  <si>
    <t>štěrkopísek frakce 0/16</t>
  </si>
  <si>
    <t>1429169636</t>
  </si>
  <si>
    <t>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</si>
  <si>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</si>
  <si>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</si>
  <si>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-47752398</t>
  </si>
  <si>
    <t>Svislé a komplet konstrukce</t>
  </si>
  <si>
    <t>10</t>
  </si>
  <si>
    <t>451573111</t>
  </si>
  <si>
    <t>Lože výkopu ze ŠP</t>
  </si>
  <si>
    <t>-334682904</t>
  </si>
  <si>
    <t>Ostatní konstrukce a práce - bourání</t>
  </si>
  <si>
    <t>11</t>
  </si>
  <si>
    <t>9771311111</t>
  </si>
  <si>
    <t>Jádrové vrty diamantovými korunkami do D 92 mm do stavebních materiálů</t>
  </si>
  <si>
    <t>m</t>
  </si>
  <si>
    <t>-1923070529</t>
  </si>
  <si>
    <t>12</t>
  </si>
  <si>
    <t>9771312131</t>
  </si>
  <si>
    <t>Jádrové vrty diamantovými korunkami do D 225mm do stavebních materiálů</t>
  </si>
  <si>
    <t>-1835380967</t>
  </si>
  <si>
    <t>998</t>
  </si>
  <si>
    <t>Přesun hmot</t>
  </si>
  <si>
    <t>13</t>
  </si>
  <si>
    <t>998276101</t>
  </si>
  <si>
    <t>Přesun hmot pro trubní vedení z trub z plastických hmot otevřený výkop</t>
  </si>
  <si>
    <t>CS ÚRS 2013 01</t>
  </si>
  <si>
    <t>-346173000</t>
  </si>
  <si>
    <t>PSV</t>
  </si>
  <si>
    <t>Práce a dodávky PSV</t>
  </si>
  <si>
    <t>713</t>
  </si>
  <si>
    <t>Izolace tepelné</t>
  </si>
  <si>
    <t>14</t>
  </si>
  <si>
    <t>1713401156</t>
  </si>
  <si>
    <t>D - Izolace potrubí trubicová z PE, vnitř. průměr 114mm, tloušťka stěny 13mm,</t>
  </si>
  <si>
    <t>16</t>
  </si>
  <si>
    <t>-287481933</t>
  </si>
  <si>
    <t>713461111</t>
  </si>
  <si>
    <t>M - IZOLACE NA POTRUBÍ PĚNOVÁ HADICOVÁ - 1.vrstva</t>
  </si>
  <si>
    <t>1218598640</t>
  </si>
  <si>
    <t>998713101</t>
  </si>
  <si>
    <t>Přesun hmot pro izolace tepelné do výše 6m</t>
  </si>
  <si>
    <t>-136965653</t>
  </si>
  <si>
    <t>721</t>
  </si>
  <si>
    <t>Zdravotechnika - vnitřní kanalizace</t>
  </si>
  <si>
    <t>17</t>
  </si>
  <si>
    <t>721221261</t>
  </si>
  <si>
    <t>Montáž žlabu v interiéru budovy (běžný metr)</t>
  </si>
  <si>
    <t>1502389122</t>
  </si>
  <si>
    <t>18</t>
  </si>
  <si>
    <t>552314000.13</t>
  </si>
  <si>
    <t>Ž1,2_Celonerezový žlab, šířka štěrbiny roštu je 8 mm - pochůznost bosou nohou, hloubka žlabu je 80mm, délka 2500mm, celková viditelná šířka roštu 160mm, vyrobeno z nerezu AISI 316L, povrch kartáčovaný,  lemy pro hydroizolaci, Odtok DN100,</t>
  </si>
  <si>
    <t>kus</t>
  </si>
  <si>
    <t>32</t>
  </si>
  <si>
    <t>-191197064</t>
  </si>
  <si>
    <t>19</t>
  </si>
  <si>
    <t>721171908</t>
  </si>
  <si>
    <t>Opravy odpadního potrubí plastového vsazení odbočky do potrubí DN 200</t>
  </si>
  <si>
    <t>132029286</t>
  </si>
  <si>
    <t>20</t>
  </si>
  <si>
    <t>721221305</t>
  </si>
  <si>
    <t>Sifon patkový z PE, DN100 hl610</t>
  </si>
  <si>
    <t>-405915082</t>
  </si>
  <si>
    <t>721173401</t>
  </si>
  <si>
    <t>Potrubí z trub PVC SN4 svodné (ležaté) DN 110</t>
  </si>
  <si>
    <t>-1138702532</t>
  </si>
  <si>
    <t>22</t>
  </si>
  <si>
    <t>721173402</t>
  </si>
  <si>
    <t>Potrubí z trub PVC SN4 svodné (ležaté) DN 125</t>
  </si>
  <si>
    <t>-1728691001</t>
  </si>
  <si>
    <t>23</t>
  </si>
  <si>
    <t>721173403</t>
  </si>
  <si>
    <t>Potrubí z trub PVC SN4 svodné (ležaté) DN 160</t>
  </si>
  <si>
    <t>-1061866048</t>
  </si>
  <si>
    <t>24</t>
  </si>
  <si>
    <t>721174005</t>
  </si>
  <si>
    <t>Potrubí z trub polypropylenových svodné (ležaté) DN 110</t>
  </si>
  <si>
    <t>900946970</t>
  </si>
  <si>
    <t>25</t>
  </si>
  <si>
    <t>721174006</t>
  </si>
  <si>
    <t>Potrubí z trub polypropylenových svodné (ležaté) DN 125</t>
  </si>
  <si>
    <t>-261238060</t>
  </si>
  <si>
    <t>26</t>
  </si>
  <si>
    <t>721174042</t>
  </si>
  <si>
    <t>Potrubí z trub polypropylenových připojovací DN 40</t>
  </si>
  <si>
    <t>824481871</t>
  </si>
  <si>
    <t>27</t>
  </si>
  <si>
    <t>721174043</t>
  </si>
  <si>
    <t>Potrubí z trub polypropylenových připojovací DN 50</t>
  </si>
  <si>
    <t>1128373073</t>
  </si>
  <si>
    <t>28</t>
  </si>
  <si>
    <t>721174044</t>
  </si>
  <si>
    <t>Potrubí z trub polypropylenových připojovací DN 75</t>
  </si>
  <si>
    <t>533962201</t>
  </si>
  <si>
    <t>29</t>
  </si>
  <si>
    <t>721174055</t>
  </si>
  <si>
    <t>Potrubí z trub polypropylenových dešťové DN 110</t>
  </si>
  <si>
    <t>1241243315</t>
  </si>
  <si>
    <t>30</t>
  </si>
  <si>
    <t>721194104</t>
  </si>
  <si>
    <t>Vyměření přípojek na potrubí vyvedení a upevnění odpadních výpustek DN 40</t>
  </si>
  <si>
    <t>-314158975</t>
  </si>
  <si>
    <t>31</t>
  </si>
  <si>
    <t>721194105</t>
  </si>
  <si>
    <t>Vyměření přípojek na potrubí vyvedení a upevnění odpadních výpustek DN 50</t>
  </si>
  <si>
    <t>890059740</t>
  </si>
  <si>
    <t>721194107</t>
  </si>
  <si>
    <t>Vyměření přípojek na potrubí vyvedení a upevnění odpadních výpustek DN 70</t>
  </si>
  <si>
    <t>728754563</t>
  </si>
  <si>
    <t>33</t>
  </si>
  <si>
    <t>721194109</t>
  </si>
  <si>
    <t>Vyměření přípojek na potrubí vyvedení a upevnění odpadních výpustek DN 100</t>
  </si>
  <si>
    <t>815835286</t>
  </si>
  <si>
    <t>34</t>
  </si>
  <si>
    <t>721211401</t>
  </si>
  <si>
    <t>Podlahové vpusti s vodorovným odtokem DN 40/50</t>
  </si>
  <si>
    <t>-1351520300</t>
  </si>
  <si>
    <t>35</t>
  </si>
  <si>
    <t>721233112</t>
  </si>
  <si>
    <t>Střešní vtoky (vpusti) polypropylenové (PP) pro ploché střechy s odtokem svislým DN 110</t>
  </si>
  <si>
    <t>483365150</t>
  </si>
  <si>
    <t>36</t>
  </si>
  <si>
    <t>721273153</t>
  </si>
  <si>
    <t>Ventilační hlavice z polypropylenu (PP) DN 110</t>
  </si>
  <si>
    <t>-349007847</t>
  </si>
  <si>
    <t>37</t>
  </si>
  <si>
    <t>721274122</t>
  </si>
  <si>
    <t>Ventily přivzdušňovací odpadních potrubí vnitřní DN 70</t>
  </si>
  <si>
    <t>-620669373</t>
  </si>
  <si>
    <t>38</t>
  </si>
  <si>
    <t>721274123</t>
  </si>
  <si>
    <t>Ventily přivzdušňovací odpadních potrubí vnitřní DN 100</t>
  </si>
  <si>
    <t>-348582644</t>
  </si>
  <si>
    <t>39</t>
  </si>
  <si>
    <t>28615603011</t>
  </si>
  <si>
    <t>Šachtový vstup - čistící tvarovka DN 100,  PP+ nerez víko do dlažby, (hl98)</t>
  </si>
  <si>
    <t>-319713745</t>
  </si>
  <si>
    <t>40</t>
  </si>
  <si>
    <t>721290111</t>
  </si>
  <si>
    <t>Zkouška těsnosti kanalizace v objektech vodou do DN 125</t>
  </si>
  <si>
    <t>-1535773295</t>
  </si>
  <si>
    <t>41</t>
  </si>
  <si>
    <t>721290112</t>
  </si>
  <si>
    <t>Zkouška těsnosti kanalizace v objektech vodou DN 150 nebo DN 200</t>
  </si>
  <si>
    <t>-1045351429</t>
  </si>
  <si>
    <t>42</t>
  </si>
  <si>
    <t>998721101</t>
  </si>
  <si>
    <t>Přesun hmot pro vnitřní kanalizace stanovený z hmotnosti přesunovaného materiálu vodorovná dopravní vzdálenost do 50 m v objektech výšky do 6 m</t>
  </si>
  <si>
    <t>1286062879</t>
  </si>
  <si>
    <t>722</t>
  </si>
  <si>
    <t>Zdravotechnika - vnitřní vodovod</t>
  </si>
  <si>
    <t>43</t>
  </si>
  <si>
    <t>722130234</t>
  </si>
  <si>
    <t>Potrubí z ocelových trubek pozinkovaných závitových svařovaných běžných DN 32</t>
  </si>
  <si>
    <t>832137854</t>
  </si>
  <si>
    <t>44</t>
  </si>
  <si>
    <t>722130994</t>
  </si>
  <si>
    <t>Opravy vodovodního potrubí z ocelových trubek pozinkovaných závitových vsazení odbočky do potrubí oboustrannými svěrnými spojkami DN potrubí / G odbočky DN 40 / G 5/4</t>
  </si>
  <si>
    <t>-539541112</t>
  </si>
  <si>
    <t>45</t>
  </si>
  <si>
    <t>722171939</t>
  </si>
  <si>
    <t>Výměna trubky, tvarovky, vsazení odbočky na rozvodech vody z plastů D přes 75 do 90 mm</t>
  </si>
  <si>
    <t>747226881</t>
  </si>
  <si>
    <t>46</t>
  </si>
  <si>
    <t>28615147</t>
  </si>
  <si>
    <t>trubka vodovodní tlaková PPR řada PN 16 D 90 mm dl 4m</t>
  </si>
  <si>
    <t>-1796423314</t>
  </si>
  <si>
    <t>47</t>
  </si>
  <si>
    <t>722174002</t>
  </si>
  <si>
    <t>Potrubí z plastových trubek z polypropylenu (PPR) svařovaných polyfuzně PN 16 (SDR 7,4) D 20 x 2,8</t>
  </si>
  <si>
    <t>-1976477015</t>
  </si>
  <si>
    <t>48</t>
  </si>
  <si>
    <t>722174003</t>
  </si>
  <si>
    <t>Potrubí z plastových trubek z polypropylenu (PPR) svařovaných polyfuzně PN 16 (SDR 7,4) D 25 x 3,5</t>
  </si>
  <si>
    <t>-280911172</t>
  </si>
  <si>
    <t>49</t>
  </si>
  <si>
    <t>722174004</t>
  </si>
  <si>
    <t>Potrubí z plastových trubek z polypropylenu (PPR) svařovaných polyfuzně PN 16 (SDR 7,4) D 32 x 4,4</t>
  </si>
  <si>
    <t>-580562622</t>
  </si>
  <si>
    <t>50</t>
  </si>
  <si>
    <t>722174005</t>
  </si>
  <si>
    <t>Potrubí z plastových trubek z polypropylenu (PPR) svařovaných polyfuzně PN 16 (SDR 7,4) D 40 x 5,5</t>
  </si>
  <si>
    <t>-1582612909</t>
  </si>
  <si>
    <t>51</t>
  </si>
  <si>
    <t>722174006</t>
  </si>
  <si>
    <t>Potrubí z plastových trubek z polypropylenu (PPR) svařovaných polyfuzně PN 16 (SDR 7,4) D 50 x 6,9</t>
  </si>
  <si>
    <t>535258290</t>
  </si>
  <si>
    <t>52</t>
  </si>
  <si>
    <t>722181111</t>
  </si>
  <si>
    <t>Ochrana potrubí plstěnými pásy DN do 20 mm</t>
  </si>
  <si>
    <t>787609603</t>
  </si>
  <si>
    <t>53</t>
  </si>
  <si>
    <t>722181113</t>
  </si>
  <si>
    <t>Ochrana potrubí plstěnými pásy DN 25</t>
  </si>
  <si>
    <t>-272819001</t>
  </si>
  <si>
    <t>54</t>
  </si>
  <si>
    <t>722181114</t>
  </si>
  <si>
    <t>Ochrana potrubí plstěnými pásy DN 32 a DN 40</t>
  </si>
  <si>
    <t>1999808778</t>
  </si>
  <si>
    <t>55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</si>
  <si>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</si>
  <si>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</si>
  <si>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-897071418</t>
  </si>
  <si>
    <t>56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</si>
  <si>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</si>
  <si>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</si>
  <si>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1256582174</t>
  </si>
  <si>
    <t>57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</si>
  <si>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</si>
  <si>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</si>
  <si>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-734945620</t>
  </si>
  <si>
    <t>58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</si>
  <si>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</si>
  <si>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</si>
  <si>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-1546229366</t>
  </si>
  <si>
    <t>59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</si>
  <si>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</si>
  <si>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</si>
  <si>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1535914690</t>
  </si>
  <si>
    <t>60</t>
  </si>
  <si>
    <t>722181243</t>
  </si>
  <si>
    <t>Ochrana potrubí termoizolačními trubicemi z pěnového polyetylenu PE přilepenými v příčných a podélných spojích, tloušťky izolace přes 13 do 20 mm, vnitřního průměru izolace DN přes 45 do 63 mm</t>
  </si>
  <si>
    <t>1229527864</t>
  </si>
  <si>
    <t>61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</si>
  <si>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</si>
  <si>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</si>
  <si>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-82371626</t>
  </si>
  <si>
    <t>62</t>
  </si>
  <si>
    <t>722183981</t>
  </si>
  <si>
    <t xml:space="preserve">Bezpečnostní SVMT armatura pro tlakový zásobníl 5 litrů </t>
  </si>
  <si>
    <t>467029939</t>
  </si>
  <si>
    <t>63</t>
  </si>
  <si>
    <t>722212440</t>
  </si>
  <si>
    <t>Popis zařízení - orientační štítky na zeď</t>
  </si>
  <si>
    <t>soubor</t>
  </si>
  <si>
    <t>1282685774</t>
  </si>
  <si>
    <t>64</t>
  </si>
  <si>
    <t>7222209901</t>
  </si>
  <si>
    <t>Opravy závitových armatur - D+M omezovače průtoku do potrubí G 1/2, průtok max 0,15 litrů/sek, 9 L/m,</t>
  </si>
  <si>
    <t>505014749</t>
  </si>
  <si>
    <t>65</t>
  </si>
  <si>
    <t>722251118</t>
  </si>
  <si>
    <t xml:space="preserve">Zahradní hadice MPVC průměr 19/26mm, </t>
  </si>
  <si>
    <t>-1864256717</t>
  </si>
  <si>
    <t>66</t>
  </si>
  <si>
    <t>722190401</t>
  </si>
  <si>
    <t>Zřízení přípojek na potrubí vyvedení a upevnění výpustek do DN 25</t>
  </si>
  <si>
    <t>-983615290</t>
  </si>
  <si>
    <t>67</t>
  </si>
  <si>
    <t>722220111</t>
  </si>
  <si>
    <t>Armatury s jedním závitem nástěnky pro výtokový ventil G 1/2</t>
  </si>
  <si>
    <t>-124189998</t>
  </si>
  <si>
    <t>68</t>
  </si>
  <si>
    <t>722220112</t>
  </si>
  <si>
    <t>Armatury s jedním závitem nástěnky pro výtokový ventil G 3/4</t>
  </si>
  <si>
    <t>-387040577</t>
  </si>
  <si>
    <t>69</t>
  </si>
  <si>
    <t>722220121</t>
  </si>
  <si>
    <t>Armatury s jedním závitem nástěnky pro baterii G 1/2</t>
  </si>
  <si>
    <t>pár</t>
  </si>
  <si>
    <t>-1173343823</t>
  </si>
  <si>
    <t>70</t>
  </si>
  <si>
    <t>7222211341</t>
  </si>
  <si>
    <t>VV1 výtokový chromovaný mosazný ventil DN15 s přivzdušněním a zpětnou klapkou se šroubením na hadici 3/4",pro pitnou vodu, do 90°C, pro napojení hadice, s korunkovou rukojetí DN1/2",</t>
  </si>
  <si>
    <t>-1199556051</t>
  </si>
  <si>
    <t>71</t>
  </si>
  <si>
    <t>722224115</t>
  </si>
  <si>
    <t>Armatury s jedním závitem kohouty plnicí a vypouštěcí PN 10 G 1/2</t>
  </si>
  <si>
    <t>-967368129</t>
  </si>
  <si>
    <t>72</t>
  </si>
  <si>
    <t>722224116</t>
  </si>
  <si>
    <t>Armatury s jedním závitem kohouty plnicí a vypouštěcí PN 10 G 3/4</t>
  </si>
  <si>
    <t>935463094</t>
  </si>
  <si>
    <t>73</t>
  </si>
  <si>
    <t>722231074</t>
  </si>
  <si>
    <t>Armatury se dvěma závity ventily zpětné mosazné PN 10 do 110°C G 1</t>
  </si>
  <si>
    <t>-950302050</t>
  </si>
  <si>
    <t>74</t>
  </si>
  <si>
    <t>722231075</t>
  </si>
  <si>
    <t>Armatury se dvěma závity ventily zpětné mosazné PN 10 do 110°C G 5/4</t>
  </si>
  <si>
    <t>-704833548</t>
  </si>
  <si>
    <t>75</t>
  </si>
  <si>
    <t>722231142</t>
  </si>
  <si>
    <t>Armatury se dvěma závity ventily pojistné rohové G 3/4</t>
  </si>
  <si>
    <t>-1305022625</t>
  </si>
  <si>
    <t>76</t>
  </si>
  <si>
    <t>722232043</t>
  </si>
  <si>
    <t>Armatury se dvěma závity kulové kohouty PN 42 do 185 °C přímé vnitřní závit G 1/2</t>
  </si>
  <si>
    <t>1047394534</t>
  </si>
  <si>
    <t>77</t>
  </si>
  <si>
    <t>722232044</t>
  </si>
  <si>
    <t>Armatury se dvěma závity kulové kohouty PN 42 do 185 °C přímé vnitřní závit G 3/4</t>
  </si>
  <si>
    <t>75912864</t>
  </si>
  <si>
    <t>78</t>
  </si>
  <si>
    <t>722232045</t>
  </si>
  <si>
    <t>Armatury se dvěma závity kulové kohouty PN 42 do 185 °C přímé vnitřní závit G 1</t>
  </si>
  <si>
    <t>-1095371503</t>
  </si>
  <si>
    <t>79</t>
  </si>
  <si>
    <t>722232046</t>
  </si>
  <si>
    <t>Armatury se dvěma závity kulové kohouty PN 42 do 185 °C přímé vnitřní závit G 5/4</t>
  </si>
  <si>
    <t>-1404909337</t>
  </si>
  <si>
    <t>80</t>
  </si>
  <si>
    <t>722232047</t>
  </si>
  <si>
    <t>Armatury se dvěma závity kulové kohouty PN 42 do 185 °C přímé vnitřní závit G 6/4</t>
  </si>
  <si>
    <t>7972596</t>
  </si>
  <si>
    <t>81</t>
  </si>
  <si>
    <t>722239101</t>
  </si>
  <si>
    <t>Armatury se dvěma závity montáž vodovodních armatur se dvěma závity ostatních typů G 1/2</t>
  </si>
  <si>
    <t>-267384190</t>
  </si>
  <si>
    <t>82</t>
  </si>
  <si>
    <t>7221839311</t>
  </si>
  <si>
    <t>Tangenciální odlučovač nečistot - závitový DN15, vÝŠka 210mm, prŮtok 0,7-1,9m3/h, ÚČinnost 99%,</t>
  </si>
  <si>
    <t>1209857125</t>
  </si>
  <si>
    <t>83</t>
  </si>
  <si>
    <t>722231232</t>
  </si>
  <si>
    <t>Armatury se dvěma závity ventily elektromagnetické PN 12 do 80°C bez proudu zavřeno G 1/2</t>
  </si>
  <si>
    <t>-1849724975</t>
  </si>
  <si>
    <t>84</t>
  </si>
  <si>
    <t>722239103</t>
  </si>
  <si>
    <t>Armatury se dvěma závity montáž vodovodních armatur se dvěma závity ostatních typů G 1</t>
  </si>
  <si>
    <t>2123318672</t>
  </si>
  <si>
    <t>85</t>
  </si>
  <si>
    <t>7402004001</t>
  </si>
  <si>
    <t xml:space="preserve">Přepážkový filtr na teplou vodu s manuálním proplachem. Dvě na sobě nezávislé filtrační komory, dvě filtrační síta z nerezové oceli, standardní poréznost síta 0,32 mm, teplota vody do 85°C, 5m3/h, DN25. Zpětný proplach s odsáváním kalu, nepřetržitá dodávka filtrované vody, v průběhu praní jedné komory druhá zůstává v plném provozu. Vandaluvzdorná konstrukce, výrobce i dodavatel certifikován dle normy ISO 9001. </t>
  </si>
  <si>
    <t>-2033535712</t>
  </si>
  <si>
    <t>86</t>
  </si>
  <si>
    <t>-1280670458</t>
  </si>
  <si>
    <t>87</t>
  </si>
  <si>
    <t>7124004003</t>
  </si>
  <si>
    <t>Skupinový termoskopický ventil, instalace na zeď/do zdi/do šachty o DN25, včetně zpětných ventilů, provedení chrom, termoskopický systém směšování, přesnost směšování +/– 1÷2 °C při teplotních výkyvech na vstupech až o 15 °C, uzavření ventilu při výpadku studené/teplé vody na vstupu max. do 1 sec, minimální teplotní rozdíl vstupy/výstup – 12 °C, zpětné ventily, max. doporučená rychlost proudění vody v potrubí 2 m/s. Doporučený rozsah průtoků 6 - 90 l/min</t>
  </si>
  <si>
    <t>964459601</t>
  </si>
  <si>
    <t>88</t>
  </si>
  <si>
    <t>722250133</t>
  </si>
  <si>
    <t>Požární příslušenství a armatury hydrantový systém s tvarově stálou hadicí celoplechový D 25 x 30 m</t>
  </si>
  <si>
    <t>919345858</t>
  </si>
  <si>
    <t>89</t>
  </si>
  <si>
    <t>722263210</t>
  </si>
  <si>
    <t>Vodoměry pro vodu do 100°C závitové horizontální jednovtokové suchoběžné pro dálkový odečet G 3/4 x 130 mm Qn 4,0 R100</t>
  </si>
  <si>
    <t>-2122199463</t>
  </si>
  <si>
    <t>90</t>
  </si>
  <si>
    <t>722290226</t>
  </si>
  <si>
    <t>Zkoušky, proplach a desinfekce vodovodního potrubí zkoušky těsnosti vodovodního potrubí závitového do DN 50</t>
  </si>
  <si>
    <t>14083555</t>
  </si>
  <si>
    <t>91</t>
  </si>
  <si>
    <t>722290234</t>
  </si>
  <si>
    <t>Zkoušky, proplach a desinfekce vodovodního potrubí proplach a desinfekce vodovodního potrubí do DN 80</t>
  </si>
  <si>
    <t>120611182</t>
  </si>
  <si>
    <t>92</t>
  </si>
  <si>
    <t>998722101</t>
  </si>
  <si>
    <t>Přesun hmot pro vnitřní vodovod stanovený z hmotnosti přesunovaného materiálu vodorovná dopravní vzdálenost do 50 m v objektech výšky do 6 m</t>
  </si>
  <si>
    <t>279018319</t>
  </si>
  <si>
    <t>724</t>
  </si>
  <si>
    <t>Zdravotechnika - strojní vybavení</t>
  </si>
  <si>
    <t>93</t>
  </si>
  <si>
    <t>724131162</t>
  </si>
  <si>
    <t>Montáž a osazení čerpací stanice splaškových vod</t>
  </si>
  <si>
    <t>-166590756</t>
  </si>
  <si>
    <t>94</t>
  </si>
  <si>
    <t>724_9805472.11</t>
  </si>
  <si>
    <t>Čerpací šachta splašků, tvořena betonovou nádrží průměru 1600mm, stěna 120mm, poklop litina profil 600mm, čerpání zajišťují dvě kalová čerpadla DN32 s řezacím zařízením, 1 pumpa: Q=40m3/h, H=15m, U=400V, P=1kW,(kompletní dodávka vč. elektro)</t>
  </si>
  <si>
    <t>16667091</t>
  </si>
  <si>
    <t>95</t>
  </si>
  <si>
    <t>998724101</t>
  </si>
  <si>
    <t>Přesun hmot pro strojní vybavení stanovený z hmotnosti přesunovaného materiálu vodorovná dopravní vzdálenost do 50 m v objektech výšky do 6 m</t>
  </si>
  <si>
    <t>-2128665253</t>
  </si>
  <si>
    <t>725</t>
  </si>
  <si>
    <t>Zdravotechnika - zařizovací předměty</t>
  </si>
  <si>
    <t>96</t>
  </si>
  <si>
    <t>7250723291</t>
  </si>
  <si>
    <t>Tlakový zásobníkový ohřívač vody, objem 5litrů , 2kW/230V, montáž pod zařizovací předmět</t>
  </si>
  <si>
    <t>-1495283083</t>
  </si>
  <si>
    <t>97</t>
  </si>
  <si>
    <t>725535221</t>
  </si>
  <si>
    <t>Elektrické ohřívače zásobníkové - pojistné armatury bezpečnostní souprava bez redukčního ventilu s výlevkou</t>
  </si>
  <si>
    <t>-1711630349</t>
  </si>
  <si>
    <t>98</t>
  </si>
  <si>
    <t>725112022</t>
  </si>
  <si>
    <t>Zařízení záchodů klozety keramické závěsné na nosné stěny s hlubokým splachováním odpad vodorovný</t>
  </si>
  <si>
    <t>-1662133490</t>
  </si>
  <si>
    <t>99</t>
  </si>
  <si>
    <t>725119101</t>
  </si>
  <si>
    <t>Zařízení záchodů montáž splachovačů ostatních typů nádržkových plastových vysokopoložených</t>
  </si>
  <si>
    <t>-2098916372</t>
  </si>
  <si>
    <t>100</t>
  </si>
  <si>
    <t>28651512</t>
  </si>
  <si>
    <t>splachovací trubka k WC nádržce</t>
  </si>
  <si>
    <t>2122128673</t>
  </si>
  <si>
    <t>101</t>
  </si>
  <si>
    <t>ALP.A9312</t>
  </si>
  <si>
    <t>Vysokopoložená DUAL univerzální WC nádržka</t>
  </si>
  <si>
    <t>128</t>
  </si>
  <si>
    <t>-700798930</t>
  </si>
  <si>
    <t>102</t>
  </si>
  <si>
    <t>725121525</t>
  </si>
  <si>
    <t>Pisoárové záchodky keramické automatické s radarovým senzorem, napájení 230V,</t>
  </si>
  <si>
    <t>-87905741</t>
  </si>
  <si>
    <t>103</t>
  </si>
  <si>
    <t>725211602</t>
  </si>
  <si>
    <t>Umyvadla keramická bílá bez výtokových armatur připevněná na stěnu šrouby bez sloupu nebo krytu na sifon 550 mm</t>
  </si>
  <si>
    <t>-1379320382</t>
  </si>
  <si>
    <t>104</t>
  </si>
  <si>
    <t>725211604</t>
  </si>
  <si>
    <t>Umyvadla keramická bílá bez výtokových armatur připevněná na stěnu šrouby bez sloupu nebo krytu na sifon 650 mm</t>
  </si>
  <si>
    <t>-417665942</t>
  </si>
  <si>
    <t>105</t>
  </si>
  <si>
    <t>725211615</t>
  </si>
  <si>
    <t>Umyvadla keramická bílá bez výtokových armatur připevněná na stěnu šrouby s krytem na sifon 500 mm</t>
  </si>
  <si>
    <t>-1342770991</t>
  </si>
  <si>
    <t>106</t>
  </si>
  <si>
    <t>725331111</t>
  </si>
  <si>
    <t>Výlevky bez výtokových armatur a splachovací nádrže keramické se sklopnou plastovou mřížkou 425 mm</t>
  </si>
  <si>
    <t>-1403353499</t>
  </si>
  <si>
    <t>107</t>
  </si>
  <si>
    <t>725531102</t>
  </si>
  <si>
    <t>Elektrické ohřívače zásobníkové beztlakové přepadové objem nádrže 10L, příkon (2,0 kW)/230V</t>
  </si>
  <si>
    <t>-1991671523</t>
  </si>
  <si>
    <t>108</t>
  </si>
  <si>
    <t>725539306</t>
  </si>
  <si>
    <t>Elektrické ohřívače zásobníkové - montáž tlakových ohřívačů stacionárních přes 500 do 1000 l</t>
  </si>
  <si>
    <t>113834613</t>
  </si>
  <si>
    <t>109</t>
  </si>
  <si>
    <t>0625400099</t>
  </si>
  <si>
    <t>Tlakový stojatý nepřímonatápěný ohřívač teplé vody z nerezové oceli. Velikost 800 litrů.Izolace 120mm, Trvalý průtok vody o 40°C = 2868 litrů/hodinu, Příkon 100kW, Teplosměnná vlnovcová plocha 4,56 m2, systém tank v tanku,</t>
  </si>
  <si>
    <t>1775695269</t>
  </si>
  <si>
    <t>110</t>
  </si>
  <si>
    <t>725821315</t>
  </si>
  <si>
    <t>Baterie dřezové nástěnné pákové s otáčivým plochým ústím a délkou ramínka 200 mm (k U1)</t>
  </si>
  <si>
    <t>-34218999</t>
  </si>
  <si>
    <t>111</t>
  </si>
  <si>
    <t>725821316</t>
  </si>
  <si>
    <t>Baterie dřezové nástěnné pákové s otáčivým plochým ústím a délkou ramínka 300 mm (k VK)</t>
  </si>
  <si>
    <t>577606583</t>
  </si>
  <si>
    <t>112</t>
  </si>
  <si>
    <t>725822611</t>
  </si>
  <si>
    <t>Baterie umyvadlové stojánkové pákové bez výpusti (k U3)</t>
  </si>
  <si>
    <t>668416761</t>
  </si>
  <si>
    <t>113</t>
  </si>
  <si>
    <t>725829111</t>
  </si>
  <si>
    <t>Baterie dřezové montáž ostatních typů stojánkových G 1/2</t>
  </si>
  <si>
    <t>-1281673628</t>
  </si>
  <si>
    <t>114</t>
  </si>
  <si>
    <t>55145732</t>
  </si>
  <si>
    <t>baterie dřezová páková stojánková pro beztlakové ohřívače vody chrom (k DKL + U2)</t>
  </si>
  <si>
    <t>320495037</t>
  </si>
  <si>
    <t>115</t>
  </si>
  <si>
    <t>725841330</t>
  </si>
  <si>
    <t>Baterie sprchové podomítkové (zápustné) kompletní</t>
  </si>
  <si>
    <t>424184672</t>
  </si>
  <si>
    <t>116</t>
  </si>
  <si>
    <t>5514550902</t>
  </si>
  <si>
    <t>Náklopná sprchová hlavice pevná, speciální konstrukce výtoku proti usazování vodního kamene, připojení ze zdi, vandaluvzdorné provedení, DN15, průtok 6-9 litrů/min,</t>
  </si>
  <si>
    <t>862239452</t>
  </si>
  <si>
    <t>117</t>
  </si>
  <si>
    <t>725851315</t>
  </si>
  <si>
    <t>Ventily odpadní pro zařizovací předměty dřezové s přepadem G 6/4</t>
  </si>
  <si>
    <t>266411698</t>
  </si>
  <si>
    <t>118</t>
  </si>
  <si>
    <t>725862103</t>
  </si>
  <si>
    <t>Zápachové uzávěrky zařizovacích předmětů pro dřezy DN 40/50</t>
  </si>
  <si>
    <t>-320739635</t>
  </si>
  <si>
    <t>119</t>
  </si>
  <si>
    <t>725865411</t>
  </si>
  <si>
    <t>Zápachové uzávěrky zařizovacích předmětů pro pisoáry DN 32/40</t>
  </si>
  <si>
    <t>899157328</t>
  </si>
  <si>
    <t>120</t>
  </si>
  <si>
    <t>725980121</t>
  </si>
  <si>
    <t>Dvířka 15/15</t>
  </si>
  <si>
    <t>1772350421</t>
  </si>
  <si>
    <t>121</t>
  </si>
  <si>
    <t>7259801221</t>
  </si>
  <si>
    <t xml:space="preserve">Dvířka 20/30 plastová bíla </t>
  </si>
  <si>
    <t>-1896687567</t>
  </si>
  <si>
    <t>122</t>
  </si>
  <si>
    <t>725980123</t>
  </si>
  <si>
    <t>Dvířka 30/30</t>
  </si>
  <si>
    <t>199709444</t>
  </si>
  <si>
    <t>123</t>
  </si>
  <si>
    <t>998725101</t>
  </si>
  <si>
    <t>Přesun hmot pro zařizovací předměty stanovený z hmotnosti přesunovaného materiálu vodorovná dopravní vzdálenost do 50 m v objektech výšky do 6 m</t>
  </si>
  <si>
    <t>1970913556</t>
  </si>
  <si>
    <t>726</t>
  </si>
  <si>
    <t>Zdravotechnika - předstěnové instalace</t>
  </si>
  <si>
    <t>124</t>
  </si>
  <si>
    <t>726111031</t>
  </si>
  <si>
    <t>Předstěnové instalační systémy pro zazdění do masivních zděných konstrukcí pro závěsné klozety ovládání zepředu, stavební výška 1080 mm</t>
  </si>
  <si>
    <t>2087139274</t>
  </si>
  <si>
    <t>125</t>
  </si>
  <si>
    <t>726191001</t>
  </si>
  <si>
    <t>Ostatní příslušenství instalačních systémů zvukoizolační souprava pro WC</t>
  </si>
  <si>
    <t>1095824628</t>
  </si>
  <si>
    <t>126</t>
  </si>
  <si>
    <t>726191002</t>
  </si>
  <si>
    <t>Ostatní příslušenství instalačních systémů souprava pro předstěnovou montáž</t>
  </si>
  <si>
    <t>-1888766829</t>
  </si>
  <si>
    <t>127</t>
  </si>
  <si>
    <t>998726111</t>
  </si>
  <si>
    <t>Přesun hmot pro instalační prefabrikáty stanovený z hmotnosti přesunovaného materiálu vodorovná dopravní vzdálenost do 50 m v objektech výšky do 6 m</t>
  </si>
  <si>
    <t>-250020143</t>
  </si>
  <si>
    <t>727</t>
  </si>
  <si>
    <t>Zdravotechnika - požární ochrana</t>
  </si>
  <si>
    <t>727121101</t>
  </si>
  <si>
    <t>Protipožární ochranné manžety z jedné strany dělící konstrukce požární odolnost EI 90 D 32</t>
  </si>
  <si>
    <t>-782327281</t>
  </si>
  <si>
    <t>129</t>
  </si>
  <si>
    <t>727121103</t>
  </si>
  <si>
    <t>Protipožární ochranné manžety z jedné strany dělící konstrukce požární odolnost EI 90 D 50</t>
  </si>
  <si>
    <t>1885910309</t>
  </si>
  <si>
    <t>732</t>
  </si>
  <si>
    <t>Ústřední vytápění - strojovny</t>
  </si>
  <si>
    <t>130</t>
  </si>
  <si>
    <t>7321991001</t>
  </si>
  <si>
    <t>Montáž + dodávka samolepících štítků k vodovod. výtokům (kvalita vody)</t>
  </si>
  <si>
    <t>1039999071</t>
  </si>
  <si>
    <t>131</t>
  </si>
  <si>
    <t>732331713</t>
  </si>
  <si>
    <t>Nádoby expanzní tlakové s membránou bez pojistného ventilu se závitovým připojením PN 1,0 o objemu 18 l</t>
  </si>
  <si>
    <t>-662387608</t>
  </si>
  <si>
    <t>132</t>
  </si>
  <si>
    <t>732331771</t>
  </si>
  <si>
    <t>Nádoby expanzní tlakové příslušenství k expanzním nádobám souprava s upínací páskou</t>
  </si>
  <si>
    <t>1743272000</t>
  </si>
  <si>
    <t>133</t>
  </si>
  <si>
    <t>732331772</t>
  </si>
  <si>
    <t>Nádoby expanzní tlakové příslušenství k expanzním nádobám konzole nastavitelná</t>
  </si>
  <si>
    <t>-1828321811</t>
  </si>
  <si>
    <t>134</t>
  </si>
  <si>
    <t>7324221031</t>
  </si>
  <si>
    <t>Čerpadla teplovodní přírubová mokroběžná cirkulační pro TUV PN 6/10, do 80°C, DN25-40B, H=2,0m, Q=0,2m3/h, U= 230V, P=25÷45W,</t>
  </si>
  <si>
    <t>1936937006</t>
  </si>
  <si>
    <t>135</t>
  </si>
  <si>
    <t>7324212231</t>
  </si>
  <si>
    <t>D+M Spínací hodiny s denním cyklem. Spínací hodiny jsou určeny pro venkovní použití a mají stupeň krytí IP44 (ochrana proti stříkajíci vodě).- napájení: 230V ~ AC / 50Hz, - maximalní spínaná zátěž: 3680W / 16A, - maximalní spínaná indukční zátěž: 2A, - časový krok: 15 min, (k cirk.čerpadlum)</t>
  </si>
  <si>
    <t>-581132408</t>
  </si>
  <si>
    <t>136</t>
  </si>
  <si>
    <t>7328211113</t>
  </si>
  <si>
    <t>D+M Digitální týdenní spínací hodiny s 98 možnostmi spínání. Maximální spínaný výkon: 3600 W, Maximální spínaný proud: 16 A, Provozní napětí: 230 V, č.v.1623412, Hmotnost 120 g, Výška 11,0 cm, Šířka 7,4 cm, Hloubka 6,2 cm,(k elmag. ventilu)</t>
  </si>
  <si>
    <t>-480883260</t>
  </si>
  <si>
    <t>137</t>
  </si>
  <si>
    <t>998732181</t>
  </si>
  <si>
    <t>Přesun hmot pro strojovny stanovený z hmotnosti přesunovaného materiálu Příplatek k cenám za přesun prováděný bez použití mechanizace pro jakoukoliv výšku objektu</t>
  </si>
  <si>
    <t>366654056</t>
  </si>
  <si>
    <t>734</t>
  </si>
  <si>
    <t>Ústřední vytápění - armatury</t>
  </si>
  <si>
    <t>138</t>
  </si>
  <si>
    <t>734211120</t>
  </si>
  <si>
    <t>Ventily odvzdušňovací závitové automatické PN 14 do 120°C G 1/2</t>
  </si>
  <si>
    <t>632437259</t>
  </si>
  <si>
    <t>139</t>
  </si>
  <si>
    <t>734411101</t>
  </si>
  <si>
    <t>Teploměry technické s pevným stonkem a jímkou zadní připojení (axiální) průměr 63 mm délka stonku 50 mm</t>
  </si>
  <si>
    <t>735332725</t>
  </si>
  <si>
    <t>140</t>
  </si>
  <si>
    <t>734421101</t>
  </si>
  <si>
    <t>Tlakoměry s pevným stonkem a zpětnou klapkou spodní připojení (radiální) tlaku 0–16 bar průměru 50 mm</t>
  </si>
  <si>
    <t>228201828</t>
  </si>
  <si>
    <t>141</t>
  </si>
  <si>
    <t>734424911</t>
  </si>
  <si>
    <t>Příslušenství tlakoměrů kohouty čepové s nátrubkovou přípojkou PN 6 do 50°C M 12 x 1,5</t>
  </si>
  <si>
    <t>334948698</t>
  </si>
  <si>
    <t>142</t>
  </si>
  <si>
    <t>998734181</t>
  </si>
  <si>
    <t>Přesun hmot pro armatury stanovený z hmotnosti přesunovaného materiálu Příplatek k cenám za přesun prováděný bez použití mechanizace pro jakoukoliv výšku objektu</t>
  </si>
  <si>
    <t>847288353</t>
  </si>
  <si>
    <t>767</t>
  </si>
  <si>
    <t>Konstrukce doplňkové kovové stavební</t>
  </si>
  <si>
    <t>143</t>
  </si>
  <si>
    <t>767995111.1</t>
  </si>
  <si>
    <t>Montáž ocelových atypických zámečnických konstrukcí (závěsy, konzoly, lávky, podpěry) do 10kg</t>
  </si>
  <si>
    <t>kg</t>
  </si>
  <si>
    <t>-143964128</t>
  </si>
  <si>
    <t>144</t>
  </si>
  <si>
    <t>132337280</t>
  </si>
  <si>
    <t>tyče ocelové jemné průřezu L nerovnoramenné do 50 x 30 mm značka oceli S 235 JR G2  (11 375) 50 x 30 x 4 mm</t>
  </si>
  <si>
    <t>CS ÚRS 2010 02</t>
  </si>
  <si>
    <t>1855538859</t>
  </si>
  <si>
    <t>145</t>
  </si>
  <si>
    <t>132810350</t>
  </si>
  <si>
    <t>tyče ocelové kruhové pro výztuž do betonu značka oceli 10 216.0 D  8 mm v tyčích</t>
  </si>
  <si>
    <t>1903181114</t>
  </si>
  <si>
    <t>146</t>
  </si>
  <si>
    <t>132227000</t>
  </si>
  <si>
    <t>tyče ocelové jemné ploché šířky do 50 mm v tyčích značka oceli S 235 JR G2 (11 375) šířka  x  tloušťka 20 x  5 mm</t>
  </si>
  <si>
    <t>1306376216</t>
  </si>
  <si>
    <t>783</t>
  </si>
  <si>
    <t xml:space="preserve">Dokončovací práce - nátěry </t>
  </si>
  <si>
    <t>147</t>
  </si>
  <si>
    <t>783222100</t>
  </si>
  <si>
    <t>Nátěry kovových stavebních doplňkových konstrukcí syntetické na vzduchu schnoucí standardními barvami dvojnásobné</t>
  </si>
  <si>
    <t>m2</t>
  </si>
  <si>
    <t>1810921998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</si>
</sst>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view="pageLayout" zoomScale="400" zoomScaleNormal="100" zoomScalePageLayoutView="4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9"/>
      <c r="AQ5" s="19"/>
      <c r="AR5" s="17"/>
      <c r="BE5" s="23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1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9"/>
      <c r="AQ6" s="19"/>
      <c r="AR6" s="17"/>
      <c r="BE6" s="23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37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3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7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3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3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E13" s="237"/>
      <c r="BS13" s="14" t="s">
        <v>6</v>
      </c>
    </row>
    <row r="14" spans="1:74" ht="12.75">
      <c r="B14" s="18"/>
      <c r="C14" s="19"/>
      <c r="D14" s="19"/>
      <c r="E14" s="242" t="s">
        <v>29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3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3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37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7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3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3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7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7"/>
    </row>
    <row r="23" spans="1:71" s="1" customFormat="1" ht="47.25" customHeight="1">
      <c r="B23" s="18"/>
      <c r="C23" s="19"/>
      <c r="D23" s="19"/>
      <c r="E23" s="244" t="s">
        <v>34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9"/>
      <c r="AP23" s="19"/>
      <c r="AQ23" s="19"/>
      <c r="AR23" s="17"/>
      <c r="BE23" s="23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7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5">
        <f>ROUND(AG54,2)</f>
        <v>0</v>
      </c>
      <c r="AL26" s="246"/>
      <c r="AM26" s="246"/>
      <c r="AN26" s="246"/>
      <c r="AO26" s="246"/>
      <c r="AP26" s="33"/>
      <c r="AQ26" s="33"/>
      <c r="AR26" s="36"/>
      <c r="BE26" s="23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7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7" t="s">
        <v>36</v>
      </c>
      <c r="M28" s="247"/>
      <c r="N28" s="247"/>
      <c r="O28" s="247"/>
      <c r="P28" s="247"/>
      <c r="Q28" s="33"/>
      <c r="R28" s="33"/>
      <c r="S28" s="33"/>
      <c r="T28" s="33"/>
      <c r="U28" s="33"/>
      <c r="V28" s="33"/>
      <c r="W28" s="247" t="s">
        <v>37</v>
      </c>
      <c r="X28" s="247"/>
      <c r="Y28" s="247"/>
      <c r="Z28" s="247"/>
      <c r="AA28" s="247"/>
      <c r="AB28" s="247"/>
      <c r="AC28" s="247"/>
      <c r="AD28" s="247"/>
      <c r="AE28" s="247"/>
      <c r="AF28" s="33"/>
      <c r="AG28" s="33"/>
      <c r="AH28" s="33"/>
      <c r="AI28" s="33"/>
      <c r="AJ28" s="33"/>
      <c r="AK28" s="247" t="s">
        <v>38</v>
      </c>
      <c r="AL28" s="247"/>
      <c r="AM28" s="247"/>
      <c r="AN28" s="247"/>
      <c r="AO28" s="247"/>
      <c r="AP28" s="33"/>
      <c r="AQ28" s="33"/>
      <c r="AR28" s="36"/>
      <c r="BE28" s="237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ROUND(AZ54,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ROUND(AV54, 2)</f>
        <v>0</v>
      </c>
      <c r="AL29" s="230"/>
      <c r="AM29" s="230"/>
      <c r="AN29" s="230"/>
      <c r="AO29" s="230"/>
      <c r="AP29" s="38"/>
      <c r="AQ29" s="38"/>
      <c r="AR29" s="39"/>
      <c r="BE29" s="238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ROUND(BA54,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ROUND(AW54, 2)</f>
        <v>0</v>
      </c>
      <c r="AL30" s="230"/>
      <c r="AM30" s="230"/>
      <c r="AN30" s="230"/>
      <c r="AO30" s="230"/>
      <c r="AP30" s="38"/>
      <c r="AQ30" s="38"/>
      <c r="AR30" s="39"/>
      <c r="BE30" s="238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ROUND(BB54,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38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ROUND(BC54,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38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ROUND(BD54,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32" t="s">
        <v>47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2020/005/500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18" t="str">
        <f>K6</f>
        <v>Turnov areál Maškova zahrada, Přístavba a vestavba zimního stadionu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20" t="str">
        <f>IF(AN8= "","",AN8)</f>
        <v>4. 6. 2020</v>
      </c>
      <c r="AN47" s="220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221" t="str">
        <f>IF(E17="","",E17)</f>
        <v xml:space="preserve"> </v>
      </c>
      <c r="AN49" s="222"/>
      <c r="AO49" s="222"/>
      <c r="AP49" s="222"/>
      <c r="AQ49" s="33"/>
      <c r="AR49" s="36"/>
      <c r="AS49" s="223" t="s">
        <v>49</v>
      </c>
      <c r="AT49" s="224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221" t="str">
        <f>IF(E20="","",E20)</f>
        <v xml:space="preserve"> </v>
      </c>
      <c r="AN50" s="222"/>
      <c r="AO50" s="222"/>
      <c r="AP50" s="222"/>
      <c r="AQ50" s="33"/>
      <c r="AR50" s="36"/>
      <c r="AS50" s="225"/>
      <c r="AT50" s="226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27"/>
      <c r="AT51" s="228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09" t="s">
        <v>50</v>
      </c>
      <c r="D52" s="210"/>
      <c r="E52" s="210"/>
      <c r="F52" s="210"/>
      <c r="G52" s="210"/>
      <c r="H52" s="63"/>
      <c r="I52" s="211" t="s">
        <v>51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2" t="s">
        <v>52</v>
      </c>
      <c r="AH52" s="210"/>
      <c r="AI52" s="210"/>
      <c r="AJ52" s="210"/>
      <c r="AK52" s="210"/>
      <c r="AL52" s="210"/>
      <c r="AM52" s="210"/>
      <c r="AN52" s="211" t="s">
        <v>53</v>
      </c>
      <c r="AO52" s="210"/>
      <c r="AP52" s="210"/>
      <c r="AQ52" s="64" t="s">
        <v>54</v>
      </c>
      <c r="AR52" s="36"/>
      <c r="AS52" s="65" t="s">
        <v>55</v>
      </c>
      <c r="AT52" s="66" t="s">
        <v>56</v>
      </c>
      <c r="AU52" s="66" t="s">
        <v>57</v>
      </c>
      <c r="AV52" s="66" t="s">
        <v>58</v>
      </c>
      <c r="AW52" s="66" t="s">
        <v>59</v>
      </c>
      <c r="AX52" s="66" t="s">
        <v>60</v>
      </c>
      <c r="AY52" s="66" t="s">
        <v>61</v>
      </c>
      <c r="AZ52" s="66" t="s">
        <v>62</v>
      </c>
      <c r="BA52" s="66" t="s">
        <v>63</v>
      </c>
      <c r="BB52" s="66" t="s">
        <v>64</v>
      </c>
      <c r="BC52" s="66" t="s">
        <v>65</v>
      </c>
      <c r="BD52" s="67" t="s">
        <v>66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67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16">
        <f>ROUND(AG55,2)</f>
        <v>0</v>
      </c>
      <c r="AH54" s="216"/>
      <c r="AI54" s="216"/>
      <c r="AJ54" s="216"/>
      <c r="AK54" s="216"/>
      <c r="AL54" s="216"/>
      <c r="AM54" s="216"/>
      <c r="AN54" s="217">
        <f>SUM(AG54,AT54)</f>
        <v>0</v>
      </c>
      <c r="AO54" s="217"/>
      <c r="AP54" s="217"/>
      <c r="AQ54" s="75" t="s">
        <v>19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68</v>
      </c>
      <c r="BT54" s="81" t="s">
        <v>69</v>
      </c>
      <c r="BU54" s="82" t="s">
        <v>70</v>
      </c>
      <c r="BV54" s="81" t="s">
        <v>71</v>
      </c>
      <c r="BW54" s="81" t="s">
        <v>5</v>
      </c>
      <c r="BX54" s="81" t="s">
        <v>72</v>
      </c>
      <c r="CL54" s="81" t="s">
        <v>19</v>
      </c>
    </row>
    <row r="55" spans="1:91" s="7" customFormat="1" ht="16.5" customHeight="1">
      <c r="A55" s="83" t="s">
        <v>73</v>
      </c>
      <c r="B55" s="84"/>
      <c r="C55" s="85"/>
      <c r="D55" s="215" t="s">
        <v>74</v>
      </c>
      <c r="E55" s="215"/>
      <c r="F55" s="215"/>
      <c r="G55" s="215"/>
      <c r="H55" s="215"/>
      <c r="I55" s="86"/>
      <c r="J55" s="215" t="s">
        <v>75</v>
      </c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3">
        <f>'01 - SO 02 - Přístavba, V...'!J30</f>
        <v>0</v>
      </c>
      <c r="AH55" s="214"/>
      <c r="AI55" s="214"/>
      <c r="AJ55" s="214"/>
      <c r="AK55" s="214"/>
      <c r="AL55" s="214"/>
      <c r="AM55" s="214"/>
      <c r="AN55" s="213">
        <f>SUM(AG55,AT55)</f>
        <v>0</v>
      </c>
      <c r="AO55" s="214"/>
      <c r="AP55" s="214"/>
      <c r="AQ55" s="87" t="s">
        <v>76</v>
      </c>
      <c r="AR55" s="88"/>
      <c r="AS55" s="89">
        <v>0</v>
      </c>
      <c r="AT55" s="90">
        <f>ROUND(SUM(AV55:AW55),2)</f>
        <v>0</v>
      </c>
      <c r="AU55" s="91">
        <f>'01 - SO 02 - Přístavba, V...'!P96</f>
        <v>0</v>
      </c>
      <c r="AV55" s="90">
        <f>'01 - SO 02 - Přístavba, V...'!J33</f>
        <v>0</v>
      </c>
      <c r="AW55" s="90">
        <f>'01 - SO 02 - Přístavba, V...'!J34</f>
        <v>0</v>
      </c>
      <c r="AX55" s="90">
        <f>'01 - SO 02 - Přístavba, V...'!J35</f>
        <v>0</v>
      </c>
      <c r="AY55" s="90">
        <f>'01 - SO 02 - Přístavba, V...'!J36</f>
        <v>0</v>
      </c>
      <c r="AZ55" s="90">
        <f>'01 - SO 02 - Přístavba, V...'!F33</f>
        <v>0</v>
      </c>
      <c r="BA55" s="90">
        <f>'01 - SO 02 - Přístavba, V...'!F34</f>
        <v>0</v>
      </c>
      <c r="BB55" s="90">
        <f>'01 - SO 02 - Přístavba, V...'!F35</f>
        <v>0</v>
      </c>
      <c r="BC55" s="90">
        <f>'01 - SO 02 - Přístavba, V...'!F36</f>
        <v>0</v>
      </c>
      <c r="BD55" s="92">
        <f>'01 - SO 02 - Přístavba, V...'!F37</f>
        <v>0</v>
      </c>
      <c r="BT55" s="93" t="s">
        <v>77</v>
      </c>
      <c r="BV55" s="93" t="s">
        <v>71</v>
      </c>
      <c r="BW55" s="93" t="s">
        <v>78</v>
      </c>
      <c r="BX55" s="93" t="s">
        <v>5</v>
      </c>
      <c r="CL55" s="93" t="s">
        <v>19</v>
      </c>
      <c r="CM55" s="93" t="s">
        <v>79</v>
      </c>
    </row>
    <row r="56" spans="1:91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1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8LOKABq6VSSV0KX3EB/QrVp2ngJ6zHoHZWJMYl6yjNszPZYVf+BI2XZgI2i/hziMYCOYLrHgVHOzG1qvipxqZw==" saltValue="CZXPIBbS90kYovASulBw/KH40lIBIoLocmHu0+iF/pePHPuh0coE/m/VqPrxdhE0zhXm68d0FXl6/AhhyCNgy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SO 02 - Přístavba, V...'!C2" display="/"/>
  </hyperlinks>
  <pageMargins left="0.39370078740157483" right="0.39370078740157483" top="1.1811023622047245" bottom="0.39370078740157483" header="0.78740157480314965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tabSelected="1" view="pageLayout" zoomScale="400" zoomScaleNormal="100" zoomScalePageLayoutView="40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4" t="s">
        <v>78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7"/>
      <c r="J3" s="96"/>
      <c r="K3" s="96"/>
      <c r="L3" s="17"/>
      <c r="AT3" s="14" t="s">
        <v>79</v>
      </c>
    </row>
    <row r="4" spans="1:46" s="1" customFormat="1" ht="24.95" customHeight="1">
      <c r="B4" s="17"/>
      <c r="D4" s="98" t="s">
        <v>80</v>
      </c>
      <c r="I4" s="94"/>
      <c r="L4" s="17"/>
      <c r="M4" s="99" t="s">
        <v>10</v>
      </c>
      <c r="AT4" s="14" t="s">
        <v>4</v>
      </c>
    </row>
    <row r="5" spans="1:46" s="1" customFormat="1" ht="6.95" customHeight="1">
      <c r="B5" s="17"/>
      <c r="I5" s="94"/>
      <c r="L5" s="17"/>
    </row>
    <row r="6" spans="1:46" s="1" customFormat="1" ht="12" customHeight="1">
      <c r="B6" s="17"/>
      <c r="D6" s="100" t="s">
        <v>16</v>
      </c>
      <c r="I6" s="94"/>
      <c r="L6" s="17"/>
    </row>
    <row r="7" spans="1:46" s="1" customFormat="1" ht="16.5" customHeight="1">
      <c r="B7" s="17"/>
      <c r="E7" s="251" t="str">
        <f>'Rekapitulace stavby'!K6</f>
        <v>Turnov areál Maškova zahrada, Přístavba a vestavba zimního stadionu</v>
      </c>
      <c r="F7" s="252"/>
      <c r="G7" s="252"/>
      <c r="H7" s="252"/>
      <c r="I7" s="94"/>
      <c r="L7" s="17"/>
    </row>
    <row r="8" spans="1:46" s="2" customFormat="1" ht="12" customHeight="1">
      <c r="A8" s="31"/>
      <c r="B8" s="36"/>
      <c r="C8" s="31"/>
      <c r="D8" s="100" t="s">
        <v>81</v>
      </c>
      <c r="E8" s="31"/>
      <c r="F8" s="31"/>
      <c r="G8" s="31"/>
      <c r="H8" s="31"/>
      <c r="I8" s="101"/>
      <c r="J8" s="31"/>
      <c r="K8" s="31"/>
      <c r="L8" s="10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3" t="s">
        <v>82</v>
      </c>
      <c r="F9" s="254"/>
      <c r="G9" s="254"/>
      <c r="H9" s="254"/>
      <c r="I9" s="101"/>
      <c r="J9" s="31"/>
      <c r="K9" s="31"/>
      <c r="L9" s="10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01"/>
      <c r="J10" s="31"/>
      <c r="K10" s="31"/>
      <c r="L10" s="10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0" t="s">
        <v>18</v>
      </c>
      <c r="E11" s="31"/>
      <c r="F11" s="103" t="s">
        <v>19</v>
      </c>
      <c r="G11" s="31"/>
      <c r="H11" s="31"/>
      <c r="I11" s="104" t="s">
        <v>20</v>
      </c>
      <c r="J11" s="103" t="s">
        <v>19</v>
      </c>
      <c r="K11" s="31"/>
      <c r="L11" s="10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0" t="s">
        <v>21</v>
      </c>
      <c r="E12" s="31"/>
      <c r="F12" s="103" t="s">
        <v>22</v>
      </c>
      <c r="G12" s="31"/>
      <c r="H12" s="31"/>
      <c r="I12" s="104" t="s">
        <v>23</v>
      </c>
      <c r="J12" s="105" t="str">
        <f>'Rekapitulace stavby'!AN8</f>
        <v>4. 6. 2020</v>
      </c>
      <c r="K12" s="31"/>
      <c r="L12" s="10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01"/>
      <c r="J13" s="31"/>
      <c r="K13" s="31"/>
      <c r="L13" s="10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0" t="s">
        <v>25</v>
      </c>
      <c r="E14" s="31"/>
      <c r="F14" s="31"/>
      <c r="G14" s="31"/>
      <c r="H14" s="31"/>
      <c r="I14" s="104" t="s">
        <v>26</v>
      </c>
      <c r="J14" s="103" t="str">
        <f>IF('Rekapitulace stavby'!AN10="","",'Rekapitulace stavby'!AN10)</f>
        <v/>
      </c>
      <c r="K14" s="31"/>
      <c r="L14" s="10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3" t="str">
        <f>IF('Rekapitulace stavby'!E11="","",'Rekapitulace stavby'!E11)</f>
        <v xml:space="preserve"> </v>
      </c>
      <c r="F15" s="31"/>
      <c r="G15" s="31"/>
      <c r="H15" s="31"/>
      <c r="I15" s="104" t="s">
        <v>27</v>
      </c>
      <c r="J15" s="103" t="str">
        <f>IF('Rekapitulace stavby'!AN11="","",'Rekapitulace stavby'!AN11)</f>
        <v/>
      </c>
      <c r="K15" s="31"/>
      <c r="L15" s="10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01"/>
      <c r="J16" s="31"/>
      <c r="K16" s="31"/>
      <c r="L16" s="10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0" t="s">
        <v>28</v>
      </c>
      <c r="E17" s="31"/>
      <c r="F17" s="31"/>
      <c r="G17" s="31"/>
      <c r="H17" s="31"/>
      <c r="I17" s="104" t="s">
        <v>26</v>
      </c>
      <c r="J17" s="27" t="str">
        <f>'Rekapitulace stavby'!AN13</f>
        <v>Vyplň údaj</v>
      </c>
      <c r="K17" s="31"/>
      <c r="L17" s="10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5" t="str">
        <f>'Rekapitulace stavby'!E14</f>
        <v>Vyplň údaj</v>
      </c>
      <c r="F18" s="256"/>
      <c r="G18" s="256"/>
      <c r="H18" s="256"/>
      <c r="I18" s="104" t="s">
        <v>27</v>
      </c>
      <c r="J18" s="27" t="str">
        <f>'Rekapitulace stavby'!AN14</f>
        <v>Vyplň údaj</v>
      </c>
      <c r="K18" s="31"/>
      <c r="L18" s="10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01"/>
      <c r="J19" s="31"/>
      <c r="K19" s="31"/>
      <c r="L19" s="10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0" t="s">
        <v>30</v>
      </c>
      <c r="E20" s="31"/>
      <c r="F20" s="31"/>
      <c r="G20" s="31"/>
      <c r="H20" s="31"/>
      <c r="I20" s="104" t="s">
        <v>26</v>
      </c>
      <c r="J20" s="103" t="str">
        <f>IF('Rekapitulace stavby'!AN16="","",'Rekapitulace stavby'!AN16)</f>
        <v/>
      </c>
      <c r="K20" s="31"/>
      <c r="L20" s="10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3" t="str">
        <f>IF('Rekapitulace stavby'!E17="","",'Rekapitulace stavby'!E17)</f>
        <v xml:space="preserve"> </v>
      </c>
      <c r="F21" s="31"/>
      <c r="G21" s="31"/>
      <c r="H21" s="31"/>
      <c r="I21" s="104" t="s">
        <v>27</v>
      </c>
      <c r="J21" s="103" t="str">
        <f>IF('Rekapitulace stavby'!AN17="","",'Rekapitulace stavby'!AN17)</f>
        <v/>
      </c>
      <c r="K21" s="31"/>
      <c r="L21" s="10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01"/>
      <c r="J22" s="31"/>
      <c r="K22" s="31"/>
      <c r="L22" s="10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0" t="s">
        <v>32</v>
      </c>
      <c r="E23" s="31"/>
      <c r="F23" s="31"/>
      <c r="G23" s="31"/>
      <c r="H23" s="31"/>
      <c r="I23" s="104" t="s">
        <v>26</v>
      </c>
      <c r="J23" s="103" t="str">
        <f>IF('Rekapitulace stavby'!AN19="","",'Rekapitulace stavby'!AN19)</f>
        <v/>
      </c>
      <c r="K23" s="31"/>
      <c r="L23" s="10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3" t="str">
        <f>IF('Rekapitulace stavby'!E20="","",'Rekapitulace stavby'!E20)</f>
        <v xml:space="preserve"> </v>
      </c>
      <c r="F24" s="31"/>
      <c r="G24" s="31"/>
      <c r="H24" s="31"/>
      <c r="I24" s="104" t="s">
        <v>27</v>
      </c>
      <c r="J24" s="103" t="str">
        <f>IF('Rekapitulace stavby'!AN20="","",'Rekapitulace stavby'!AN20)</f>
        <v/>
      </c>
      <c r="K24" s="31"/>
      <c r="L24" s="10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01"/>
      <c r="J25" s="31"/>
      <c r="K25" s="31"/>
      <c r="L25" s="10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0" t="s">
        <v>33</v>
      </c>
      <c r="E26" s="31"/>
      <c r="F26" s="31"/>
      <c r="G26" s="31"/>
      <c r="H26" s="31"/>
      <c r="I26" s="101"/>
      <c r="J26" s="31"/>
      <c r="K26" s="31"/>
      <c r="L26" s="10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257" t="s">
        <v>19</v>
      </c>
      <c r="F27" s="257"/>
      <c r="G27" s="257"/>
      <c r="H27" s="257"/>
      <c r="I27" s="108"/>
      <c r="J27" s="106"/>
      <c r="K27" s="106"/>
      <c r="L27" s="109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01"/>
      <c r="J28" s="31"/>
      <c r="K28" s="31"/>
      <c r="L28" s="10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1"/>
      <c r="J29" s="110"/>
      <c r="K29" s="110"/>
      <c r="L29" s="10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35</v>
      </c>
      <c r="E30" s="31"/>
      <c r="F30" s="31"/>
      <c r="G30" s="31"/>
      <c r="H30" s="31"/>
      <c r="I30" s="101"/>
      <c r="J30" s="113">
        <f>ROUND(J96, 2)</f>
        <v>0</v>
      </c>
      <c r="K30" s="31"/>
      <c r="L30" s="10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0"/>
      <c r="E31" s="110"/>
      <c r="F31" s="110"/>
      <c r="G31" s="110"/>
      <c r="H31" s="110"/>
      <c r="I31" s="111"/>
      <c r="J31" s="110"/>
      <c r="K31" s="110"/>
      <c r="L31" s="10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37</v>
      </c>
      <c r="G32" s="31"/>
      <c r="H32" s="31"/>
      <c r="I32" s="115" t="s">
        <v>36</v>
      </c>
      <c r="J32" s="114" t="s">
        <v>38</v>
      </c>
      <c r="K32" s="31"/>
      <c r="L32" s="10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6" t="s">
        <v>39</v>
      </c>
      <c r="E33" s="100" t="s">
        <v>40</v>
      </c>
      <c r="F33" s="117">
        <f>ROUND((SUM(BE96:BE260)),  2)</f>
        <v>0</v>
      </c>
      <c r="G33" s="31"/>
      <c r="H33" s="31"/>
      <c r="I33" s="118">
        <v>0.21</v>
      </c>
      <c r="J33" s="117">
        <f>ROUND(((SUM(BE96:BE260))*I33),  2)</f>
        <v>0</v>
      </c>
      <c r="K33" s="31"/>
      <c r="L33" s="10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0" t="s">
        <v>41</v>
      </c>
      <c r="F34" s="117">
        <f>ROUND((SUM(BF96:BF260)),  2)</f>
        <v>0</v>
      </c>
      <c r="G34" s="31"/>
      <c r="H34" s="31"/>
      <c r="I34" s="118">
        <v>0.15</v>
      </c>
      <c r="J34" s="117">
        <f>ROUND(((SUM(BF96:BF260))*I34),  2)</f>
        <v>0</v>
      </c>
      <c r="K34" s="31"/>
      <c r="L34" s="10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0" t="s">
        <v>42</v>
      </c>
      <c r="F35" s="117">
        <f>ROUND((SUM(BG96:BG260)),  2)</f>
        <v>0</v>
      </c>
      <c r="G35" s="31"/>
      <c r="H35" s="31"/>
      <c r="I35" s="118">
        <v>0.21</v>
      </c>
      <c r="J35" s="117">
        <f>0</f>
        <v>0</v>
      </c>
      <c r="K35" s="31"/>
      <c r="L35" s="10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0" t="s">
        <v>43</v>
      </c>
      <c r="F36" s="117">
        <f>ROUND((SUM(BH96:BH260)),  2)</f>
        <v>0</v>
      </c>
      <c r="G36" s="31"/>
      <c r="H36" s="31"/>
      <c r="I36" s="118">
        <v>0.15</v>
      </c>
      <c r="J36" s="117">
        <f>0</f>
        <v>0</v>
      </c>
      <c r="K36" s="31"/>
      <c r="L36" s="10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0" t="s">
        <v>44</v>
      </c>
      <c r="F37" s="117">
        <f>ROUND((SUM(BI96:BI260)),  2)</f>
        <v>0</v>
      </c>
      <c r="G37" s="31"/>
      <c r="H37" s="31"/>
      <c r="I37" s="118">
        <v>0</v>
      </c>
      <c r="J37" s="117">
        <f>0</f>
        <v>0</v>
      </c>
      <c r="K37" s="31"/>
      <c r="L37" s="10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01"/>
      <c r="J38" s="31"/>
      <c r="K38" s="31"/>
      <c r="L38" s="10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9"/>
      <c r="D39" s="120" t="s">
        <v>45</v>
      </c>
      <c r="E39" s="121"/>
      <c r="F39" s="121"/>
      <c r="G39" s="122" t="s">
        <v>46</v>
      </c>
      <c r="H39" s="123" t="s">
        <v>47</v>
      </c>
      <c r="I39" s="124"/>
      <c r="J39" s="125">
        <f>SUM(J30:J37)</f>
        <v>0</v>
      </c>
      <c r="K39" s="126"/>
      <c r="L39" s="10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7"/>
      <c r="C40" s="128"/>
      <c r="D40" s="128"/>
      <c r="E40" s="128"/>
      <c r="F40" s="128"/>
      <c r="G40" s="128"/>
      <c r="H40" s="128"/>
      <c r="I40" s="129"/>
      <c r="J40" s="128"/>
      <c r="K40" s="128"/>
      <c r="L40" s="10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30"/>
      <c r="C44" s="131"/>
      <c r="D44" s="131"/>
      <c r="E44" s="131"/>
      <c r="F44" s="131"/>
      <c r="G44" s="131"/>
      <c r="H44" s="131"/>
      <c r="I44" s="132"/>
      <c r="J44" s="131"/>
      <c r="K44" s="131"/>
      <c r="L44" s="102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83</v>
      </c>
      <c r="D45" s="33"/>
      <c r="E45" s="33"/>
      <c r="F45" s="33"/>
      <c r="G45" s="33"/>
      <c r="H45" s="33"/>
      <c r="I45" s="101"/>
      <c r="J45" s="33"/>
      <c r="K45" s="33"/>
      <c r="L45" s="102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101"/>
      <c r="J46" s="33"/>
      <c r="K46" s="33"/>
      <c r="L46" s="102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101"/>
      <c r="J47" s="33"/>
      <c r="K47" s="33"/>
      <c r="L47" s="102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249" t="str">
        <f>E7</f>
        <v>Turnov areál Maškova zahrada, Přístavba a vestavba zimního stadionu</v>
      </c>
      <c r="F48" s="250"/>
      <c r="G48" s="250"/>
      <c r="H48" s="250"/>
      <c r="I48" s="101"/>
      <c r="J48" s="33"/>
      <c r="K48" s="33"/>
      <c r="L48" s="102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81</v>
      </c>
      <c r="D49" s="33"/>
      <c r="E49" s="33"/>
      <c r="F49" s="33"/>
      <c r="G49" s="33"/>
      <c r="H49" s="33"/>
      <c r="I49" s="101"/>
      <c r="J49" s="33"/>
      <c r="K49" s="33"/>
      <c r="L49" s="102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18" t="str">
        <f>E9</f>
        <v>01 - SO 02 - Přístavba, Vnitřní instalace ZT</v>
      </c>
      <c r="F50" s="248"/>
      <c r="G50" s="248"/>
      <c r="H50" s="248"/>
      <c r="I50" s="101"/>
      <c r="J50" s="33"/>
      <c r="K50" s="33"/>
      <c r="L50" s="102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101"/>
      <c r="J51" s="33"/>
      <c r="K51" s="33"/>
      <c r="L51" s="102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104" t="s">
        <v>23</v>
      </c>
      <c r="J52" s="56" t="str">
        <f>IF(J12="","",J12)</f>
        <v>4. 6. 2020</v>
      </c>
      <c r="K52" s="33"/>
      <c r="L52" s="102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101"/>
      <c r="J53" s="33"/>
      <c r="K53" s="33"/>
      <c r="L53" s="102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104" t="s">
        <v>30</v>
      </c>
      <c r="J54" s="29" t="str">
        <f>E21</f>
        <v xml:space="preserve"> </v>
      </c>
      <c r="K54" s="33"/>
      <c r="L54" s="102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104" t="s">
        <v>32</v>
      </c>
      <c r="J55" s="29" t="str">
        <f>E24</f>
        <v xml:space="preserve"> </v>
      </c>
      <c r="K55" s="33"/>
      <c r="L55" s="102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101"/>
      <c r="J56" s="33"/>
      <c r="K56" s="33"/>
      <c r="L56" s="102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33" t="s">
        <v>84</v>
      </c>
      <c r="D57" s="134"/>
      <c r="E57" s="134"/>
      <c r="F57" s="134"/>
      <c r="G57" s="134"/>
      <c r="H57" s="134"/>
      <c r="I57" s="135"/>
      <c r="J57" s="136" t="s">
        <v>85</v>
      </c>
      <c r="K57" s="134"/>
      <c r="L57" s="102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101"/>
      <c r="J58" s="33"/>
      <c r="K58" s="33"/>
      <c r="L58" s="102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7" t="s">
        <v>67</v>
      </c>
      <c r="D59" s="33"/>
      <c r="E59" s="33"/>
      <c r="F59" s="33"/>
      <c r="G59" s="33"/>
      <c r="H59" s="33"/>
      <c r="I59" s="101"/>
      <c r="J59" s="74">
        <f>J96</f>
        <v>0</v>
      </c>
      <c r="K59" s="33"/>
      <c r="L59" s="102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86</v>
      </c>
    </row>
    <row r="60" spans="1:47" s="9" customFormat="1" ht="24.95" customHeight="1">
      <c r="B60" s="138"/>
      <c r="C60" s="139"/>
      <c r="D60" s="140" t="s">
        <v>87</v>
      </c>
      <c r="E60" s="141"/>
      <c r="F60" s="141"/>
      <c r="G60" s="141"/>
      <c r="H60" s="141"/>
      <c r="I60" s="142"/>
      <c r="J60" s="143">
        <f>J97</f>
        <v>0</v>
      </c>
      <c r="K60" s="139"/>
      <c r="L60" s="144"/>
    </row>
    <row r="61" spans="1:47" s="10" customFormat="1" ht="19.899999999999999" customHeight="1">
      <c r="B61" s="145"/>
      <c r="C61" s="146"/>
      <c r="D61" s="147" t="s">
        <v>88</v>
      </c>
      <c r="E61" s="148"/>
      <c r="F61" s="148"/>
      <c r="G61" s="148"/>
      <c r="H61" s="148"/>
      <c r="I61" s="149"/>
      <c r="J61" s="150">
        <f>J98</f>
        <v>0</v>
      </c>
      <c r="K61" s="146"/>
      <c r="L61" s="151"/>
    </row>
    <row r="62" spans="1:47" s="10" customFormat="1" ht="19.899999999999999" customHeight="1">
      <c r="B62" s="145"/>
      <c r="C62" s="146"/>
      <c r="D62" s="147" t="s">
        <v>89</v>
      </c>
      <c r="E62" s="148"/>
      <c r="F62" s="148"/>
      <c r="G62" s="148"/>
      <c r="H62" s="148"/>
      <c r="I62" s="149"/>
      <c r="J62" s="150">
        <f>J108</f>
        <v>0</v>
      </c>
      <c r="K62" s="146"/>
      <c r="L62" s="151"/>
    </row>
    <row r="63" spans="1:47" s="10" customFormat="1" ht="19.899999999999999" customHeight="1">
      <c r="B63" s="145"/>
      <c r="C63" s="146"/>
      <c r="D63" s="147" t="s">
        <v>90</v>
      </c>
      <c r="E63" s="148"/>
      <c r="F63" s="148"/>
      <c r="G63" s="148"/>
      <c r="H63" s="148"/>
      <c r="I63" s="149"/>
      <c r="J63" s="150">
        <f>J110</f>
        <v>0</v>
      </c>
      <c r="K63" s="146"/>
      <c r="L63" s="151"/>
    </row>
    <row r="64" spans="1:47" s="10" customFormat="1" ht="19.899999999999999" customHeight="1">
      <c r="B64" s="145"/>
      <c r="C64" s="146"/>
      <c r="D64" s="147" t="s">
        <v>91</v>
      </c>
      <c r="E64" s="148"/>
      <c r="F64" s="148"/>
      <c r="G64" s="148"/>
      <c r="H64" s="148"/>
      <c r="I64" s="149"/>
      <c r="J64" s="150">
        <f>J113</f>
        <v>0</v>
      </c>
      <c r="K64" s="146"/>
      <c r="L64" s="151"/>
    </row>
    <row r="65" spans="1:31" s="9" customFormat="1" ht="24.95" customHeight="1">
      <c r="B65" s="138"/>
      <c r="C65" s="139"/>
      <c r="D65" s="140" t="s">
        <v>92</v>
      </c>
      <c r="E65" s="141"/>
      <c r="F65" s="141"/>
      <c r="G65" s="141"/>
      <c r="H65" s="141"/>
      <c r="I65" s="142"/>
      <c r="J65" s="143">
        <f>J115</f>
        <v>0</v>
      </c>
      <c r="K65" s="139"/>
      <c r="L65" s="144"/>
    </row>
    <row r="66" spans="1:31" s="10" customFormat="1" ht="19.899999999999999" customHeight="1">
      <c r="B66" s="145"/>
      <c r="C66" s="146"/>
      <c r="D66" s="147" t="s">
        <v>93</v>
      </c>
      <c r="E66" s="148"/>
      <c r="F66" s="148"/>
      <c r="G66" s="148"/>
      <c r="H66" s="148"/>
      <c r="I66" s="149"/>
      <c r="J66" s="150">
        <f>J116</f>
        <v>0</v>
      </c>
      <c r="K66" s="146"/>
      <c r="L66" s="151"/>
    </row>
    <row r="67" spans="1:31" s="10" customFormat="1" ht="19.899999999999999" customHeight="1">
      <c r="B67" s="145"/>
      <c r="C67" s="146"/>
      <c r="D67" s="147" t="s">
        <v>94</v>
      </c>
      <c r="E67" s="148"/>
      <c r="F67" s="148"/>
      <c r="G67" s="148"/>
      <c r="H67" s="148"/>
      <c r="I67" s="149"/>
      <c r="J67" s="150">
        <f>J120</f>
        <v>0</v>
      </c>
      <c r="K67" s="146"/>
      <c r="L67" s="151"/>
    </row>
    <row r="68" spans="1:31" s="10" customFormat="1" ht="19.899999999999999" customHeight="1">
      <c r="B68" s="145"/>
      <c r="C68" s="146"/>
      <c r="D68" s="147" t="s">
        <v>95</v>
      </c>
      <c r="E68" s="148"/>
      <c r="F68" s="148"/>
      <c r="G68" s="148"/>
      <c r="H68" s="148"/>
      <c r="I68" s="149"/>
      <c r="J68" s="150">
        <f>J147</f>
        <v>0</v>
      </c>
      <c r="K68" s="146"/>
      <c r="L68" s="151"/>
    </row>
    <row r="69" spans="1:31" s="10" customFormat="1" ht="19.899999999999999" customHeight="1">
      <c r="B69" s="145"/>
      <c r="C69" s="146"/>
      <c r="D69" s="147" t="s">
        <v>96</v>
      </c>
      <c r="E69" s="148"/>
      <c r="F69" s="148"/>
      <c r="G69" s="148"/>
      <c r="H69" s="148"/>
      <c r="I69" s="149"/>
      <c r="J69" s="150">
        <f>J198</f>
        <v>0</v>
      </c>
      <c r="K69" s="146"/>
      <c r="L69" s="151"/>
    </row>
    <row r="70" spans="1:31" s="10" customFormat="1" ht="19.899999999999999" customHeight="1">
      <c r="B70" s="145"/>
      <c r="C70" s="146"/>
      <c r="D70" s="147" t="s">
        <v>97</v>
      </c>
      <c r="E70" s="148"/>
      <c r="F70" s="148"/>
      <c r="G70" s="148"/>
      <c r="H70" s="148"/>
      <c r="I70" s="149"/>
      <c r="J70" s="150">
        <f>J202</f>
        <v>0</v>
      </c>
      <c r="K70" s="146"/>
      <c r="L70" s="151"/>
    </row>
    <row r="71" spans="1:31" s="10" customFormat="1" ht="19.899999999999999" customHeight="1">
      <c r="B71" s="145"/>
      <c r="C71" s="146"/>
      <c r="D71" s="147" t="s">
        <v>98</v>
      </c>
      <c r="E71" s="148"/>
      <c r="F71" s="148"/>
      <c r="G71" s="148"/>
      <c r="H71" s="148"/>
      <c r="I71" s="149"/>
      <c r="J71" s="150">
        <f>J231</f>
        <v>0</v>
      </c>
      <c r="K71" s="146"/>
      <c r="L71" s="151"/>
    </row>
    <row r="72" spans="1:31" s="10" customFormat="1" ht="19.899999999999999" customHeight="1">
      <c r="B72" s="145"/>
      <c r="C72" s="146"/>
      <c r="D72" s="147" t="s">
        <v>99</v>
      </c>
      <c r="E72" s="148"/>
      <c r="F72" s="148"/>
      <c r="G72" s="148"/>
      <c r="H72" s="148"/>
      <c r="I72" s="149"/>
      <c r="J72" s="150">
        <f>J236</f>
        <v>0</v>
      </c>
      <c r="K72" s="146"/>
      <c r="L72" s="151"/>
    </row>
    <row r="73" spans="1:31" s="10" customFormat="1" ht="19.899999999999999" customHeight="1">
      <c r="B73" s="145"/>
      <c r="C73" s="146"/>
      <c r="D73" s="147" t="s">
        <v>100</v>
      </c>
      <c r="E73" s="148"/>
      <c r="F73" s="148"/>
      <c r="G73" s="148"/>
      <c r="H73" s="148"/>
      <c r="I73" s="149"/>
      <c r="J73" s="150">
        <f>J239</f>
        <v>0</v>
      </c>
      <c r="K73" s="146"/>
      <c r="L73" s="151"/>
    </row>
    <row r="74" spans="1:31" s="10" customFormat="1" ht="19.899999999999999" customHeight="1">
      <c r="B74" s="145"/>
      <c r="C74" s="146"/>
      <c r="D74" s="147" t="s">
        <v>101</v>
      </c>
      <c r="E74" s="148"/>
      <c r="F74" s="148"/>
      <c r="G74" s="148"/>
      <c r="H74" s="148"/>
      <c r="I74" s="149"/>
      <c r="J74" s="150">
        <f>J248</f>
        <v>0</v>
      </c>
      <c r="K74" s="146"/>
      <c r="L74" s="151"/>
    </row>
    <row r="75" spans="1:31" s="10" customFormat="1" ht="19.899999999999999" customHeight="1">
      <c r="B75" s="145"/>
      <c r="C75" s="146"/>
      <c r="D75" s="147" t="s">
        <v>102</v>
      </c>
      <c r="E75" s="148"/>
      <c r="F75" s="148"/>
      <c r="G75" s="148"/>
      <c r="H75" s="148"/>
      <c r="I75" s="149"/>
      <c r="J75" s="150">
        <f>J254</f>
        <v>0</v>
      </c>
      <c r="K75" s="146"/>
      <c r="L75" s="151"/>
    </row>
    <row r="76" spans="1:31" s="10" customFormat="1" ht="19.899999999999999" customHeight="1">
      <c r="B76" s="145"/>
      <c r="C76" s="146"/>
      <c r="D76" s="147" t="s">
        <v>103</v>
      </c>
      <c r="E76" s="148"/>
      <c r="F76" s="148"/>
      <c r="G76" s="148"/>
      <c r="H76" s="148"/>
      <c r="I76" s="149"/>
      <c r="J76" s="150">
        <f>J259</f>
        <v>0</v>
      </c>
      <c r="K76" s="146"/>
      <c r="L76" s="151"/>
    </row>
    <row r="77" spans="1:31" s="2" customFormat="1" ht="21.75" customHeight="1">
      <c r="A77" s="31"/>
      <c r="B77" s="32"/>
      <c r="C77" s="33"/>
      <c r="D77" s="33"/>
      <c r="E77" s="33"/>
      <c r="F77" s="33"/>
      <c r="G77" s="33"/>
      <c r="H77" s="33"/>
      <c r="I77" s="101"/>
      <c r="J77" s="33"/>
      <c r="K77" s="33"/>
      <c r="L77" s="10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6.95" customHeight="1">
      <c r="A78" s="31"/>
      <c r="B78" s="44"/>
      <c r="C78" s="45"/>
      <c r="D78" s="45"/>
      <c r="E78" s="45"/>
      <c r="F78" s="45"/>
      <c r="G78" s="45"/>
      <c r="H78" s="45"/>
      <c r="I78" s="129"/>
      <c r="J78" s="45"/>
      <c r="K78" s="45"/>
      <c r="L78" s="102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82" spans="1:63" s="2" customFormat="1" ht="6.95" customHeight="1">
      <c r="A82" s="31"/>
      <c r="B82" s="46"/>
      <c r="C82" s="47"/>
      <c r="D82" s="47"/>
      <c r="E82" s="47"/>
      <c r="F82" s="47"/>
      <c r="G82" s="47"/>
      <c r="H82" s="47"/>
      <c r="I82" s="132"/>
      <c r="J82" s="47"/>
      <c r="K82" s="47"/>
      <c r="L82" s="10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3" s="2" customFormat="1" ht="24.95" customHeight="1">
      <c r="A83" s="31"/>
      <c r="B83" s="32"/>
      <c r="C83" s="20" t="s">
        <v>104</v>
      </c>
      <c r="D83" s="33"/>
      <c r="E83" s="33"/>
      <c r="F83" s="33"/>
      <c r="G83" s="33"/>
      <c r="H83" s="33"/>
      <c r="I83" s="101"/>
      <c r="J83" s="33"/>
      <c r="K83" s="33"/>
      <c r="L83" s="10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3" s="2" customFormat="1" ht="6.95" customHeight="1">
      <c r="A84" s="31"/>
      <c r="B84" s="32"/>
      <c r="C84" s="33"/>
      <c r="D84" s="33"/>
      <c r="E84" s="33"/>
      <c r="F84" s="33"/>
      <c r="G84" s="33"/>
      <c r="H84" s="33"/>
      <c r="I84" s="101"/>
      <c r="J84" s="33"/>
      <c r="K84" s="33"/>
      <c r="L84" s="10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3" s="2" customFormat="1" ht="12" customHeight="1">
      <c r="A85" s="31"/>
      <c r="B85" s="32"/>
      <c r="C85" s="26" t="s">
        <v>16</v>
      </c>
      <c r="D85" s="33"/>
      <c r="E85" s="33"/>
      <c r="F85" s="33"/>
      <c r="G85" s="33"/>
      <c r="H85" s="33"/>
      <c r="I85" s="101"/>
      <c r="J85" s="33"/>
      <c r="K85" s="33"/>
      <c r="L85" s="10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3" s="2" customFormat="1" ht="16.5" customHeight="1">
      <c r="A86" s="31"/>
      <c r="B86" s="32"/>
      <c r="C86" s="33"/>
      <c r="D86" s="33"/>
      <c r="E86" s="249" t="str">
        <f>E7</f>
        <v>Turnov areál Maškova zahrada, Přístavba a vestavba zimního stadionu</v>
      </c>
      <c r="F86" s="250"/>
      <c r="G86" s="250"/>
      <c r="H86" s="250"/>
      <c r="I86" s="101"/>
      <c r="J86" s="33"/>
      <c r="K86" s="33"/>
      <c r="L86" s="10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3" s="2" customFormat="1" ht="12" customHeight="1">
      <c r="A87" s="31"/>
      <c r="B87" s="32"/>
      <c r="C87" s="26" t="s">
        <v>81</v>
      </c>
      <c r="D87" s="33"/>
      <c r="E87" s="33"/>
      <c r="F87" s="33"/>
      <c r="G87" s="33"/>
      <c r="H87" s="33"/>
      <c r="I87" s="101"/>
      <c r="J87" s="33"/>
      <c r="K87" s="33"/>
      <c r="L87" s="10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3" s="2" customFormat="1" ht="16.5" customHeight="1">
      <c r="A88" s="31"/>
      <c r="B88" s="32"/>
      <c r="C88" s="33"/>
      <c r="D88" s="33"/>
      <c r="E88" s="218" t="str">
        <f>E9</f>
        <v>01 - SO 02 - Přístavba, Vnitřní instalace ZT</v>
      </c>
      <c r="F88" s="248"/>
      <c r="G88" s="248"/>
      <c r="H88" s="248"/>
      <c r="I88" s="101"/>
      <c r="J88" s="33"/>
      <c r="K88" s="33"/>
      <c r="L88" s="10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3" s="2" customFormat="1" ht="6.95" customHeight="1">
      <c r="A89" s="31"/>
      <c r="B89" s="32"/>
      <c r="C89" s="33"/>
      <c r="D89" s="33"/>
      <c r="E89" s="33"/>
      <c r="F89" s="33"/>
      <c r="G89" s="33"/>
      <c r="H89" s="33"/>
      <c r="I89" s="101"/>
      <c r="J89" s="33"/>
      <c r="K89" s="33"/>
      <c r="L89" s="10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3" s="2" customFormat="1" ht="12" customHeight="1">
      <c r="A90" s="31"/>
      <c r="B90" s="32"/>
      <c r="C90" s="26" t="s">
        <v>21</v>
      </c>
      <c r="D90" s="33"/>
      <c r="E90" s="33"/>
      <c r="F90" s="24" t="str">
        <f>F12</f>
        <v xml:space="preserve"> </v>
      </c>
      <c r="G90" s="33"/>
      <c r="H90" s="33"/>
      <c r="I90" s="104" t="s">
        <v>23</v>
      </c>
      <c r="J90" s="56" t="str">
        <f>IF(J12="","",J12)</f>
        <v>4. 6. 2020</v>
      </c>
      <c r="K90" s="33"/>
      <c r="L90" s="10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63" s="2" customFormat="1" ht="6.95" customHeight="1">
      <c r="A91" s="31"/>
      <c r="B91" s="32"/>
      <c r="C91" s="33"/>
      <c r="D91" s="33"/>
      <c r="E91" s="33"/>
      <c r="F91" s="33"/>
      <c r="G91" s="33"/>
      <c r="H91" s="33"/>
      <c r="I91" s="101"/>
      <c r="J91" s="33"/>
      <c r="K91" s="33"/>
      <c r="L91" s="10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63" s="2" customFormat="1" ht="15.2" customHeight="1">
      <c r="A92" s="31"/>
      <c r="B92" s="32"/>
      <c r="C92" s="26" t="s">
        <v>25</v>
      </c>
      <c r="D92" s="33"/>
      <c r="E92" s="33"/>
      <c r="F92" s="24" t="str">
        <f>E15</f>
        <v xml:space="preserve"> </v>
      </c>
      <c r="G92" s="33"/>
      <c r="H92" s="33"/>
      <c r="I92" s="104" t="s">
        <v>30</v>
      </c>
      <c r="J92" s="29" t="str">
        <f>E21</f>
        <v xml:space="preserve"> </v>
      </c>
      <c r="K92" s="33"/>
      <c r="L92" s="10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63" s="2" customFormat="1" ht="15.2" customHeight="1">
      <c r="A93" s="31"/>
      <c r="B93" s="32"/>
      <c r="C93" s="26" t="s">
        <v>28</v>
      </c>
      <c r="D93" s="33"/>
      <c r="E93" s="33"/>
      <c r="F93" s="24" t="str">
        <f>IF(E18="","",E18)</f>
        <v>Vyplň údaj</v>
      </c>
      <c r="G93" s="33"/>
      <c r="H93" s="33"/>
      <c r="I93" s="104" t="s">
        <v>32</v>
      </c>
      <c r="J93" s="29" t="str">
        <f>E24</f>
        <v xml:space="preserve"> </v>
      </c>
      <c r="K93" s="33"/>
      <c r="L93" s="10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63" s="2" customFormat="1" ht="10.35" customHeight="1">
      <c r="A94" s="31"/>
      <c r="B94" s="32"/>
      <c r="C94" s="33"/>
      <c r="D94" s="33"/>
      <c r="E94" s="33"/>
      <c r="F94" s="33"/>
      <c r="G94" s="33"/>
      <c r="H94" s="33"/>
      <c r="I94" s="101"/>
      <c r="J94" s="33"/>
      <c r="K94" s="33"/>
      <c r="L94" s="10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63" s="11" customFormat="1" ht="29.25" customHeight="1">
      <c r="A95" s="152"/>
      <c r="B95" s="153"/>
      <c r="C95" s="154" t="s">
        <v>105</v>
      </c>
      <c r="D95" s="155" t="s">
        <v>54</v>
      </c>
      <c r="E95" s="155" t="s">
        <v>50</v>
      </c>
      <c r="F95" s="155" t="s">
        <v>51</v>
      </c>
      <c r="G95" s="155" t="s">
        <v>106</v>
      </c>
      <c r="H95" s="155" t="s">
        <v>107</v>
      </c>
      <c r="I95" s="156" t="s">
        <v>108</v>
      </c>
      <c r="J95" s="155" t="s">
        <v>85</v>
      </c>
      <c r="K95" s="157" t="s">
        <v>109</v>
      </c>
      <c r="L95" s="158"/>
      <c r="M95" s="65" t="s">
        <v>19</v>
      </c>
      <c r="N95" s="66" t="s">
        <v>39</v>
      </c>
      <c r="O95" s="66" t="s">
        <v>110</v>
      </c>
      <c r="P95" s="66" t="s">
        <v>111</v>
      </c>
      <c r="Q95" s="66" t="s">
        <v>112</v>
      </c>
      <c r="R95" s="66" t="s">
        <v>113</v>
      </c>
      <c r="S95" s="66" t="s">
        <v>114</v>
      </c>
      <c r="T95" s="67" t="s">
        <v>115</v>
      </c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</row>
    <row r="96" spans="1:63" s="2" customFormat="1" ht="22.9" customHeight="1">
      <c r="A96" s="31"/>
      <c r="B96" s="32"/>
      <c r="C96" s="72" t="s">
        <v>116</v>
      </c>
      <c r="D96" s="33"/>
      <c r="E96" s="33"/>
      <c r="F96" s="33"/>
      <c r="G96" s="33"/>
      <c r="H96" s="33"/>
      <c r="I96" s="101"/>
      <c r="J96" s="159">
        <f>BK96</f>
        <v>0</v>
      </c>
      <c r="K96" s="33"/>
      <c r="L96" s="36"/>
      <c r="M96" s="68"/>
      <c r="N96" s="160"/>
      <c r="O96" s="69"/>
      <c r="P96" s="161">
        <f>P97+P115</f>
        <v>0</v>
      </c>
      <c r="Q96" s="69"/>
      <c r="R96" s="161">
        <f>R97+R115</f>
        <v>20.745815</v>
      </c>
      <c r="S96" s="69"/>
      <c r="T96" s="162">
        <f>T97+T115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T96" s="14" t="s">
        <v>68</v>
      </c>
      <c r="AU96" s="14" t="s">
        <v>86</v>
      </c>
      <c r="BK96" s="163">
        <f>BK97+BK115</f>
        <v>0</v>
      </c>
    </row>
    <row r="97" spans="1:65" s="12" customFormat="1" ht="25.9" customHeight="1">
      <c r="B97" s="164"/>
      <c r="C97" s="165"/>
      <c r="D97" s="166" t="s">
        <v>68</v>
      </c>
      <c r="E97" s="167" t="s">
        <v>117</v>
      </c>
      <c r="F97" s="167" t="s">
        <v>118</v>
      </c>
      <c r="G97" s="165"/>
      <c r="H97" s="165"/>
      <c r="I97" s="168"/>
      <c r="J97" s="169">
        <f>BK97</f>
        <v>0</v>
      </c>
      <c r="K97" s="165"/>
      <c r="L97" s="170"/>
      <c r="M97" s="171"/>
      <c r="N97" s="172"/>
      <c r="O97" s="172"/>
      <c r="P97" s="173">
        <f>P98+P108+P110+P113</f>
        <v>0</v>
      </c>
      <c r="Q97" s="172"/>
      <c r="R97" s="173">
        <f>R98+R108+R110+R113</f>
        <v>16.825364</v>
      </c>
      <c r="S97" s="172"/>
      <c r="T97" s="174">
        <f>T98+T108+T110+T113</f>
        <v>0</v>
      </c>
      <c r="AR97" s="175" t="s">
        <v>77</v>
      </c>
      <c r="AT97" s="176" t="s">
        <v>68</v>
      </c>
      <c r="AU97" s="176" t="s">
        <v>69</v>
      </c>
      <c r="AY97" s="175" t="s">
        <v>119</v>
      </c>
      <c r="BK97" s="177">
        <f>BK98+BK108+BK110+BK113</f>
        <v>0</v>
      </c>
    </row>
    <row r="98" spans="1:65" s="12" customFormat="1" ht="22.9" customHeight="1">
      <c r="B98" s="164"/>
      <c r="C98" s="165"/>
      <c r="D98" s="166" t="s">
        <v>68</v>
      </c>
      <c r="E98" s="178" t="s">
        <v>77</v>
      </c>
      <c r="F98" s="178" t="s">
        <v>120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SUM(P99:P107)</f>
        <v>0</v>
      </c>
      <c r="Q98" s="172"/>
      <c r="R98" s="173">
        <f>SUM(R99:R107)</f>
        <v>13.8</v>
      </c>
      <c r="S98" s="172"/>
      <c r="T98" s="174">
        <f>SUM(T99:T107)</f>
        <v>0</v>
      </c>
      <c r="AR98" s="175" t="s">
        <v>77</v>
      </c>
      <c r="AT98" s="176" t="s">
        <v>68</v>
      </c>
      <c r="AU98" s="176" t="s">
        <v>77</v>
      </c>
      <c r="AY98" s="175" t="s">
        <v>119</v>
      </c>
      <c r="BK98" s="177">
        <f>SUM(BK99:BK107)</f>
        <v>0</v>
      </c>
    </row>
    <row r="99" spans="1:65" s="2" customFormat="1" ht="21.75" customHeight="1">
      <c r="A99" s="31"/>
      <c r="B99" s="32"/>
      <c r="C99" s="180" t="s">
        <v>77</v>
      </c>
      <c r="D99" s="180" t="s">
        <v>121</v>
      </c>
      <c r="E99" s="181" t="s">
        <v>122</v>
      </c>
      <c r="F99" s="182" t="s">
        <v>123</v>
      </c>
      <c r="G99" s="183" t="s">
        <v>124</v>
      </c>
      <c r="H99" s="184">
        <v>80.12</v>
      </c>
      <c r="I99" s="185"/>
      <c r="J99" s="186">
        <f t="shared" ref="J99:J107" si="0">ROUND(I99*H99,2)</f>
        <v>0</v>
      </c>
      <c r="K99" s="182" t="s">
        <v>125</v>
      </c>
      <c r="L99" s="36"/>
      <c r="M99" s="187" t="s">
        <v>19</v>
      </c>
      <c r="N99" s="188" t="s">
        <v>40</v>
      </c>
      <c r="O99" s="61"/>
      <c r="P99" s="189">
        <f t="shared" ref="P99:P107" si="1">O99*H99</f>
        <v>0</v>
      </c>
      <c r="Q99" s="189">
        <v>0</v>
      </c>
      <c r="R99" s="189">
        <f t="shared" ref="R99:R107" si="2">Q99*H99</f>
        <v>0</v>
      </c>
      <c r="S99" s="189">
        <v>0</v>
      </c>
      <c r="T99" s="190">
        <f t="shared" ref="T99:T107" si="3"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91" t="s">
        <v>126</v>
      </c>
      <c r="AT99" s="191" t="s">
        <v>121</v>
      </c>
      <c r="AU99" s="191" t="s">
        <v>79</v>
      </c>
      <c r="AY99" s="14" t="s">
        <v>119</v>
      </c>
      <c r="BE99" s="192">
        <f t="shared" ref="BE99:BE107" si="4">IF(N99="základní",J99,0)</f>
        <v>0</v>
      </c>
      <c r="BF99" s="192">
        <f t="shared" ref="BF99:BF107" si="5">IF(N99="snížená",J99,0)</f>
        <v>0</v>
      </c>
      <c r="BG99" s="192">
        <f t="shared" ref="BG99:BG107" si="6">IF(N99="zákl. přenesená",J99,0)</f>
        <v>0</v>
      </c>
      <c r="BH99" s="192">
        <f t="shared" ref="BH99:BH107" si="7">IF(N99="sníž. přenesená",J99,0)</f>
        <v>0</v>
      </c>
      <c r="BI99" s="192">
        <f t="shared" ref="BI99:BI107" si="8">IF(N99="nulová",J99,0)</f>
        <v>0</v>
      </c>
      <c r="BJ99" s="14" t="s">
        <v>77</v>
      </c>
      <c r="BK99" s="192">
        <f t="shared" ref="BK99:BK107" si="9">ROUND(I99*H99,2)</f>
        <v>0</v>
      </c>
      <c r="BL99" s="14" t="s">
        <v>126</v>
      </c>
      <c r="BM99" s="191" t="s">
        <v>127</v>
      </c>
    </row>
    <row r="100" spans="1:65" s="2" customFormat="1" ht="33" customHeight="1">
      <c r="A100" s="31"/>
      <c r="B100" s="32"/>
      <c r="C100" s="180" t="s">
        <v>79</v>
      </c>
      <c r="D100" s="180" t="s">
        <v>121</v>
      </c>
      <c r="E100" s="181" t="s">
        <v>128</v>
      </c>
      <c r="F100" s="182" t="s">
        <v>129</v>
      </c>
      <c r="G100" s="183" t="s">
        <v>124</v>
      </c>
      <c r="H100" s="184">
        <v>8.5</v>
      </c>
      <c r="I100" s="185"/>
      <c r="J100" s="186">
        <f t="shared" si="0"/>
        <v>0</v>
      </c>
      <c r="K100" s="182" t="s">
        <v>125</v>
      </c>
      <c r="L100" s="36"/>
      <c r="M100" s="187" t="s">
        <v>19</v>
      </c>
      <c r="N100" s="188" t="s">
        <v>40</v>
      </c>
      <c r="O100" s="61"/>
      <c r="P100" s="189">
        <f t="shared" si="1"/>
        <v>0</v>
      </c>
      <c r="Q100" s="189">
        <v>0</v>
      </c>
      <c r="R100" s="189">
        <f t="shared" si="2"/>
        <v>0</v>
      </c>
      <c r="S100" s="189">
        <v>0</v>
      </c>
      <c r="T100" s="190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91" t="s">
        <v>126</v>
      </c>
      <c r="AT100" s="191" t="s">
        <v>121</v>
      </c>
      <c r="AU100" s="191" t="s">
        <v>79</v>
      </c>
      <c r="AY100" s="14" t="s">
        <v>119</v>
      </c>
      <c r="BE100" s="192">
        <f t="shared" si="4"/>
        <v>0</v>
      </c>
      <c r="BF100" s="192">
        <f t="shared" si="5"/>
        <v>0</v>
      </c>
      <c r="BG100" s="192">
        <f t="shared" si="6"/>
        <v>0</v>
      </c>
      <c r="BH100" s="192">
        <f t="shared" si="7"/>
        <v>0</v>
      </c>
      <c r="BI100" s="192">
        <f t="shared" si="8"/>
        <v>0</v>
      </c>
      <c r="BJ100" s="14" t="s">
        <v>77</v>
      </c>
      <c r="BK100" s="192">
        <f t="shared" si="9"/>
        <v>0</v>
      </c>
      <c r="BL100" s="14" t="s">
        <v>126</v>
      </c>
      <c r="BM100" s="191" t="s">
        <v>130</v>
      </c>
    </row>
    <row r="101" spans="1:65" s="2" customFormat="1" ht="33" customHeight="1">
      <c r="A101" s="31"/>
      <c r="B101" s="32"/>
      <c r="C101" s="180" t="s">
        <v>131</v>
      </c>
      <c r="D101" s="180" t="s">
        <v>121</v>
      </c>
      <c r="E101" s="181" t="s">
        <v>132</v>
      </c>
      <c r="F101" s="182" t="s">
        <v>133</v>
      </c>
      <c r="G101" s="183" t="s">
        <v>124</v>
      </c>
      <c r="H101" s="184">
        <v>85</v>
      </c>
      <c r="I101" s="185"/>
      <c r="J101" s="186">
        <f t="shared" si="0"/>
        <v>0</v>
      </c>
      <c r="K101" s="182" t="s">
        <v>125</v>
      </c>
      <c r="L101" s="36"/>
      <c r="M101" s="187" t="s">
        <v>19</v>
      </c>
      <c r="N101" s="188" t="s">
        <v>40</v>
      </c>
      <c r="O101" s="61"/>
      <c r="P101" s="189">
        <f t="shared" si="1"/>
        <v>0</v>
      </c>
      <c r="Q101" s="189">
        <v>0</v>
      </c>
      <c r="R101" s="189">
        <f t="shared" si="2"/>
        <v>0</v>
      </c>
      <c r="S101" s="189">
        <v>0</v>
      </c>
      <c r="T101" s="190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91" t="s">
        <v>126</v>
      </c>
      <c r="AT101" s="191" t="s">
        <v>121</v>
      </c>
      <c r="AU101" s="191" t="s">
        <v>79</v>
      </c>
      <c r="AY101" s="14" t="s">
        <v>119</v>
      </c>
      <c r="BE101" s="192">
        <f t="shared" si="4"/>
        <v>0</v>
      </c>
      <c r="BF101" s="192">
        <f t="shared" si="5"/>
        <v>0</v>
      </c>
      <c r="BG101" s="192">
        <f t="shared" si="6"/>
        <v>0</v>
      </c>
      <c r="BH101" s="192">
        <f t="shared" si="7"/>
        <v>0</v>
      </c>
      <c r="BI101" s="192">
        <f t="shared" si="8"/>
        <v>0</v>
      </c>
      <c r="BJ101" s="14" t="s">
        <v>77</v>
      </c>
      <c r="BK101" s="192">
        <f t="shared" si="9"/>
        <v>0</v>
      </c>
      <c r="BL101" s="14" t="s">
        <v>126</v>
      </c>
      <c r="BM101" s="191" t="s">
        <v>134</v>
      </c>
    </row>
    <row r="102" spans="1:65" s="2" customFormat="1" ht="21.75" customHeight="1">
      <c r="A102" s="31"/>
      <c r="B102" s="32"/>
      <c r="C102" s="180" t="s">
        <v>126</v>
      </c>
      <c r="D102" s="180" t="s">
        <v>121</v>
      </c>
      <c r="E102" s="181" t="s">
        <v>135</v>
      </c>
      <c r="F102" s="182" t="s">
        <v>136</v>
      </c>
      <c r="G102" s="183" t="s">
        <v>124</v>
      </c>
      <c r="H102" s="184">
        <v>85</v>
      </c>
      <c r="I102" s="185"/>
      <c r="J102" s="186">
        <f t="shared" si="0"/>
        <v>0</v>
      </c>
      <c r="K102" s="182" t="s">
        <v>125</v>
      </c>
      <c r="L102" s="36"/>
      <c r="M102" s="187" t="s">
        <v>19</v>
      </c>
      <c r="N102" s="188" t="s">
        <v>40</v>
      </c>
      <c r="O102" s="61"/>
      <c r="P102" s="189">
        <f t="shared" si="1"/>
        <v>0</v>
      </c>
      <c r="Q102" s="189">
        <v>0</v>
      </c>
      <c r="R102" s="189">
        <f t="shared" si="2"/>
        <v>0</v>
      </c>
      <c r="S102" s="189">
        <v>0</v>
      </c>
      <c r="T102" s="190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91" t="s">
        <v>126</v>
      </c>
      <c r="AT102" s="191" t="s">
        <v>121</v>
      </c>
      <c r="AU102" s="191" t="s">
        <v>79</v>
      </c>
      <c r="AY102" s="14" t="s">
        <v>119</v>
      </c>
      <c r="BE102" s="192">
        <f t="shared" si="4"/>
        <v>0</v>
      </c>
      <c r="BF102" s="192">
        <f t="shared" si="5"/>
        <v>0</v>
      </c>
      <c r="BG102" s="192">
        <f t="shared" si="6"/>
        <v>0</v>
      </c>
      <c r="BH102" s="192">
        <f t="shared" si="7"/>
        <v>0</v>
      </c>
      <c r="BI102" s="192">
        <f t="shared" si="8"/>
        <v>0</v>
      </c>
      <c r="BJ102" s="14" t="s">
        <v>77</v>
      </c>
      <c r="BK102" s="192">
        <f t="shared" si="9"/>
        <v>0</v>
      </c>
      <c r="BL102" s="14" t="s">
        <v>126</v>
      </c>
      <c r="BM102" s="191" t="s">
        <v>137</v>
      </c>
    </row>
    <row r="103" spans="1:65" s="2" customFormat="1" ht="16.5" customHeight="1">
      <c r="A103" s="31"/>
      <c r="B103" s="32"/>
      <c r="C103" s="180" t="s">
        <v>138</v>
      </c>
      <c r="D103" s="180" t="s">
        <v>121</v>
      </c>
      <c r="E103" s="181" t="s">
        <v>139</v>
      </c>
      <c r="F103" s="182" t="s">
        <v>140</v>
      </c>
      <c r="G103" s="183" t="s">
        <v>124</v>
      </c>
      <c r="H103" s="184">
        <v>8.5</v>
      </c>
      <c r="I103" s="185"/>
      <c r="J103" s="186">
        <f t="shared" si="0"/>
        <v>0</v>
      </c>
      <c r="K103" s="182" t="s">
        <v>19</v>
      </c>
      <c r="L103" s="36"/>
      <c r="M103" s="187" t="s">
        <v>19</v>
      </c>
      <c r="N103" s="188" t="s">
        <v>40</v>
      </c>
      <c r="O103" s="61"/>
      <c r="P103" s="189">
        <f t="shared" si="1"/>
        <v>0</v>
      </c>
      <c r="Q103" s="189">
        <v>0</v>
      </c>
      <c r="R103" s="189">
        <f t="shared" si="2"/>
        <v>0</v>
      </c>
      <c r="S103" s="189">
        <v>0</v>
      </c>
      <c r="T103" s="190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91" t="s">
        <v>126</v>
      </c>
      <c r="AT103" s="191" t="s">
        <v>121</v>
      </c>
      <c r="AU103" s="191" t="s">
        <v>79</v>
      </c>
      <c r="AY103" s="14" t="s">
        <v>119</v>
      </c>
      <c r="BE103" s="192">
        <f t="shared" si="4"/>
        <v>0</v>
      </c>
      <c r="BF103" s="192">
        <f t="shared" si="5"/>
        <v>0</v>
      </c>
      <c r="BG103" s="192">
        <f t="shared" si="6"/>
        <v>0</v>
      </c>
      <c r="BH103" s="192">
        <f t="shared" si="7"/>
        <v>0</v>
      </c>
      <c r="BI103" s="192">
        <f t="shared" si="8"/>
        <v>0</v>
      </c>
      <c r="BJ103" s="14" t="s">
        <v>77</v>
      </c>
      <c r="BK103" s="192">
        <f t="shared" si="9"/>
        <v>0</v>
      </c>
      <c r="BL103" s="14" t="s">
        <v>126</v>
      </c>
      <c r="BM103" s="191" t="s">
        <v>141</v>
      </c>
    </row>
    <row r="104" spans="1:65" s="2" customFormat="1" ht="21.75" customHeight="1">
      <c r="A104" s="31"/>
      <c r="B104" s="32"/>
      <c r="C104" s="180" t="s">
        <v>142</v>
      </c>
      <c r="D104" s="180" t="s">
        <v>121</v>
      </c>
      <c r="E104" s="181" t="s">
        <v>143</v>
      </c>
      <c r="F104" s="182" t="s">
        <v>144</v>
      </c>
      <c r="G104" s="183" t="s">
        <v>145</v>
      </c>
      <c r="H104" s="184">
        <v>14</v>
      </c>
      <c r="I104" s="185"/>
      <c r="J104" s="186">
        <f t="shared" si="0"/>
        <v>0</v>
      </c>
      <c r="K104" s="182" t="s">
        <v>125</v>
      </c>
      <c r="L104" s="36"/>
      <c r="M104" s="187" t="s">
        <v>19</v>
      </c>
      <c r="N104" s="188" t="s">
        <v>40</v>
      </c>
      <c r="O104" s="61"/>
      <c r="P104" s="189">
        <f t="shared" si="1"/>
        <v>0</v>
      </c>
      <c r="Q104" s="189">
        <v>0</v>
      </c>
      <c r="R104" s="189">
        <f t="shared" si="2"/>
        <v>0</v>
      </c>
      <c r="S104" s="189">
        <v>0</v>
      </c>
      <c r="T104" s="190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91" t="s">
        <v>126</v>
      </c>
      <c r="AT104" s="191" t="s">
        <v>121</v>
      </c>
      <c r="AU104" s="191" t="s">
        <v>79</v>
      </c>
      <c r="AY104" s="14" t="s">
        <v>119</v>
      </c>
      <c r="BE104" s="192">
        <f t="shared" si="4"/>
        <v>0</v>
      </c>
      <c r="BF104" s="192">
        <f t="shared" si="5"/>
        <v>0</v>
      </c>
      <c r="BG104" s="192">
        <f t="shared" si="6"/>
        <v>0</v>
      </c>
      <c r="BH104" s="192">
        <f t="shared" si="7"/>
        <v>0</v>
      </c>
      <c r="BI104" s="192">
        <f t="shared" si="8"/>
        <v>0</v>
      </c>
      <c r="BJ104" s="14" t="s">
        <v>77</v>
      </c>
      <c r="BK104" s="192">
        <f t="shared" si="9"/>
        <v>0</v>
      </c>
      <c r="BL104" s="14" t="s">
        <v>126</v>
      </c>
      <c r="BM104" s="191" t="s">
        <v>146</v>
      </c>
    </row>
    <row r="105" spans="1:65" s="2" customFormat="1" ht="16.5" customHeight="1">
      <c r="A105" s="31"/>
      <c r="B105" s="32"/>
      <c r="C105" s="180" t="s">
        <v>147</v>
      </c>
      <c r="D105" s="180" t="s">
        <v>121</v>
      </c>
      <c r="E105" s="181" t="s">
        <v>148</v>
      </c>
      <c r="F105" s="182" t="s">
        <v>149</v>
      </c>
      <c r="G105" s="183" t="s">
        <v>124</v>
      </c>
      <c r="H105" s="184">
        <v>6.9</v>
      </c>
      <c r="I105" s="185"/>
      <c r="J105" s="186">
        <f t="shared" si="0"/>
        <v>0</v>
      </c>
      <c r="K105" s="182" t="s">
        <v>19</v>
      </c>
      <c r="L105" s="36"/>
      <c r="M105" s="187" t="s">
        <v>19</v>
      </c>
      <c r="N105" s="188" t="s">
        <v>40</v>
      </c>
      <c r="O105" s="61"/>
      <c r="P105" s="189">
        <f t="shared" si="1"/>
        <v>0</v>
      </c>
      <c r="Q105" s="189">
        <v>0</v>
      </c>
      <c r="R105" s="189">
        <f t="shared" si="2"/>
        <v>0</v>
      </c>
      <c r="S105" s="189">
        <v>0</v>
      </c>
      <c r="T105" s="190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91" t="s">
        <v>126</v>
      </c>
      <c r="AT105" s="191" t="s">
        <v>121</v>
      </c>
      <c r="AU105" s="191" t="s">
        <v>79</v>
      </c>
      <c r="AY105" s="14" t="s">
        <v>119</v>
      </c>
      <c r="BE105" s="192">
        <f t="shared" si="4"/>
        <v>0</v>
      </c>
      <c r="BF105" s="192">
        <f t="shared" si="5"/>
        <v>0</v>
      </c>
      <c r="BG105" s="192">
        <f t="shared" si="6"/>
        <v>0</v>
      </c>
      <c r="BH105" s="192">
        <f t="shared" si="7"/>
        <v>0</v>
      </c>
      <c r="BI105" s="192">
        <f t="shared" si="8"/>
        <v>0</v>
      </c>
      <c r="BJ105" s="14" t="s">
        <v>77</v>
      </c>
      <c r="BK105" s="192">
        <f t="shared" si="9"/>
        <v>0</v>
      </c>
      <c r="BL105" s="14" t="s">
        <v>126</v>
      </c>
      <c r="BM105" s="191" t="s">
        <v>150</v>
      </c>
    </row>
    <row r="106" spans="1:65" s="2" customFormat="1" ht="16.5" customHeight="1">
      <c r="A106" s="31"/>
      <c r="B106" s="32"/>
      <c r="C106" s="193" t="s">
        <v>151</v>
      </c>
      <c r="D106" s="193" t="s">
        <v>152</v>
      </c>
      <c r="E106" s="194" t="s">
        <v>153</v>
      </c>
      <c r="F106" s="195" t="s">
        <v>154</v>
      </c>
      <c r="G106" s="196" t="s">
        <v>145</v>
      </c>
      <c r="H106" s="197">
        <v>13.8</v>
      </c>
      <c r="I106" s="198"/>
      <c r="J106" s="199">
        <f t="shared" si="0"/>
        <v>0</v>
      </c>
      <c r="K106" s="195" t="s">
        <v>125</v>
      </c>
      <c r="L106" s="200"/>
      <c r="M106" s="201" t="s">
        <v>19</v>
      </c>
      <c r="N106" s="202" t="s">
        <v>40</v>
      </c>
      <c r="O106" s="61"/>
      <c r="P106" s="189">
        <f t="shared" si="1"/>
        <v>0</v>
      </c>
      <c r="Q106" s="189">
        <v>1</v>
      </c>
      <c r="R106" s="189">
        <f t="shared" si="2"/>
        <v>13.8</v>
      </c>
      <c r="S106" s="189">
        <v>0</v>
      </c>
      <c r="T106" s="190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91" t="s">
        <v>151</v>
      </c>
      <c r="AT106" s="191" t="s">
        <v>152</v>
      </c>
      <c r="AU106" s="191" t="s">
        <v>79</v>
      </c>
      <c r="AY106" s="14" t="s">
        <v>119</v>
      </c>
      <c r="BE106" s="192">
        <f t="shared" si="4"/>
        <v>0</v>
      </c>
      <c r="BF106" s="192">
        <f t="shared" si="5"/>
        <v>0</v>
      </c>
      <c r="BG106" s="192">
        <f t="shared" si="6"/>
        <v>0</v>
      </c>
      <c r="BH106" s="192">
        <f t="shared" si="7"/>
        <v>0</v>
      </c>
      <c r="BI106" s="192">
        <f t="shared" si="8"/>
        <v>0</v>
      </c>
      <c r="BJ106" s="14" t="s">
        <v>77</v>
      </c>
      <c r="BK106" s="192">
        <f t="shared" si="9"/>
        <v>0</v>
      </c>
      <c r="BL106" s="14" t="s">
        <v>126</v>
      </c>
      <c r="BM106" s="191" t="s">
        <v>155</v>
      </c>
    </row>
    <row r="107" spans="1:65" s="2" customFormat="1" ht="33" customHeight="1">
      <c r="A107" s="31"/>
      <c r="B107" s="32"/>
      <c r="C107" s="180" t="s">
        <v>156</v>
      </c>
      <c r="D107" s="180" t="s">
        <v>121</v>
      </c>
      <c r="E107" s="181" t="s">
        <v>157</v>
      </c>
      <c r="F107" s="182" t="s">
        <v>158</v>
      </c>
      <c r="G107" s="183" t="s">
        <v>124</v>
      </c>
      <c r="H107" s="184">
        <v>71.7</v>
      </c>
      <c r="I107" s="185"/>
      <c r="J107" s="186">
        <f t="shared" si="0"/>
        <v>0</v>
      </c>
      <c r="K107" s="182" t="s">
        <v>125</v>
      </c>
      <c r="L107" s="36"/>
      <c r="M107" s="187" t="s">
        <v>19</v>
      </c>
      <c r="N107" s="188" t="s">
        <v>40</v>
      </c>
      <c r="O107" s="61"/>
      <c r="P107" s="189">
        <f t="shared" si="1"/>
        <v>0</v>
      </c>
      <c r="Q107" s="189">
        <v>0</v>
      </c>
      <c r="R107" s="189">
        <f t="shared" si="2"/>
        <v>0</v>
      </c>
      <c r="S107" s="189">
        <v>0</v>
      </c>
      <c r="T107" s="190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91" t="s">
        <v>126</v>
      </c>
      <c r="AT107" s="191" t="s">
        <v>121</v>
      </c>
      <c r="AU107" s="191" t="s">
        <v>79</v>
      </c>
      <c r="AY107" s="14" t="s">
        <v>119</v>
      </c>
      <c r="BE107" s="192">
        <f t="shared" si="4"/>
        <v>0</v>
      </c>
      <c r="BF107" s="192">
        <f t="shared" si="5"/>
        <v>0</v>
      </c>
      <c r="BG107" s="192">
        <f t="shared" si="6"/>
        <v>0</v>
      </c>
      <c r="BH107" s="192">
        <f t="shared" si="7"/>
        <v>0</v>
      </c>
      <c r="BI107" s="192">
        <f t="shared" si="8"/>
        <v>0</v>
      </c>
      <c r="BJ107" s="14" t="s">
        <v>77</v>
      </c>
      <c r="BK107" s="192">
        <f t="shared" si="9"/>
        <v>0</v>
      </c>
      <c r="BL107" s="14" t="s">
        <v>126</v>
      </c>
      <c r="BM107" s="191" t="s">
        <v>159</v>
      </c>
    </row>
    <row r="108" spans="1:65" s="12" customFormat="1" ht="22.9" customHeight="1">
      <c r="B108" s="164"/>
      <c r="C108" s="165"/>
      <c r="D108" s="166" t="s">
        <v>68</v>
      </c>
      <c r="E108" s="178" t="s">
        <v>131</v>
      </c>
      <c r="F108" s="178" t="s">
        <v>160</v>
      </c>
      <c r="G108" s="165"/>
      <c r="H108" s="165"/>
      <c r="I108" s="168"/>
      <c r="J108" s="179">
        <f>BK108</f>
        <v>0</v>
      </c>
      <c r="K108" s="165"/>
      <c r="L108" s="170"/>
      <c r="M108" s="171"/>
      <c r="N108" s="172"/>
      <c r="O108" s="172"/>
      <c r="P108" s="173">
        <f>P109</f>
        <v>0</v>
      </c>
      <c r="Q108" s="172"/>
      <c r="R108" s="173">
        <f>R109</f>
        <v>3.0252320000000004</v>
      </c>
      <c r="S108" s="172"/>
      <c r="T108" s="174">
        <f>T109</f>
        <v>0</v>
      </c>
      <c r="AR108" s="175" t="s">
        <v>77</v>
      </c>
      <c r="AT108" s="176" t="s">
        <v>68</v>
      </c>
      <c r="AU108" s="176" t="s">
        <v>77</v>
      </c>
      <c r="AY108" s="175" t="s">
        <v>119</v>
      </c>
      <c r="BK108" s="177">
        <f>BK109</f>
        <v>0</v>
      </c>
    </row>
    <row r="109" spans="1:65" s="2" customFormat="1" ht="16.5" customHeight="1">
      <c r="A109" s="31"/>
      <c r="B109" s="32"/>
      <c r="C109" s="180" t="s">
        <v>161</v>
      </c>
      <c r="D109" s="180" t="s">
        <v>121</v>
      </c>
      <c r="E109" s="181" t="s">
        <v>162</v>
      </c>
      <c r="F109" s="182" t="s">
        <v>163</v>
      </c>
      <c r="G109" s="183" t="s">
        <v>124</v>
      </c>
      <c r="H109" s="184">
        <v>1.6</v>
      </c>
      <c r="I109" s="185"/>
      <c r="J109" s="186">
        <f>ROUND(I109*H109,2)</f>
        <v>0</v>
      </c>
      <c r="K109" s="182" t="s">
        <v>19</v>
      </c>
      <c r="L109" s="36"/>
      <c r="M109" s="187" t="s">
        <v>19</v>
      </c>
      <c r="N109" s="188" t="s">
        <v>40</v>
      </c>
      <c r="O109" s="61"/>
      <c r="P109" s="189">
        <f>O109*H109</f>
        <v>0</v>
      </c>
      <c r="Q109" s="189">
        <v>1.8907700000000001</v>
      </c>
      <c r="R109" s="189">
        <f>Q109*H109</f>
        <v>3.0252320000000004</v>
      </c>
      <c r="S109" s="189">
        <v>0</v>
      </c>
      <c r="T109" s="190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91" t="s">
        <v>126</v>
      </c>
      <c r="AT109" s="191" t="s">
        <v>121</v>
      </c>
      <c r="AU109" s="191" t="s">
        <v>79</v>
      </c>
      <c r="AY109" s="14" t="s">
        <v>119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4" t="s">
        <v>77</v>
      </c>
      <c r="BK109" s="192">
        <f>ROUND(I109*H109,2)</f>
        <v>0</v>
      </c>
      <c r="BL109" s="14" t="s">
        <v>126</v>
      </c>
      <c r="BM109" s="191" t="s">
        <v>164</v>
      </c>
    </row>
    <row r="110" spans="1:65" s="12" customFormat="1" ht="22.9" customHeight="1">
      <c r="B110" s="164"/>
      <c r="C110" s="165"/>
      <c r="D110" s="166" t="s">
        <v>68</v>
      </c>
      <c r="E110" s="178" t="s">
        <v>156</v>
      </c>
      <c r="F110" s="178" t="s">
        <v>165</v>
      </c>
      <c r="G110" s="165"/>
      <c r="H110" s="165"/>
      <c r="I110" s="168"/>
      <c r="J110" s="179">
        <f>BK110</f>
        <v>0</v>
      </c>
      <c r="K110" s="165"/>
      <c r="L110" s="170"/>
      <c r="M110" s="171"/>
      <c r="N110" s="172"/>
      <c r="O110" s="172"/>
      <c r="P110" s="173">
        <f>SUM(P111:P112)</f>
        <v>0</v>
      </c>
      <c r="Q110" s="172"/>
      <c r="R110" s="173">
        <f>SUM(R111:R112)</f>
        <v>1.3200000000000001E-4</v>
      </c>
      <c r="S110" s="172"/>
      <c r="T110" s="174">
        <f>SUM(T111:T112)</f>
        <v>0</v>
      </c>
      <c r="AR110" s="175" t="s">
        <v>77</v>
      </c>
      <c r="AT110" s="176" t="s">
        <v>68</v>
      </c>
      <c r="AU110" s="176" t="s">
        <v>77</v>
      </c>
      <c r="AY110" s="175" t="s">
        <v>119</v>
      </c>
      <c r="BK110" s="177">
        <f>SUM(BK111:BK112)</f>
        <v>0</v>
      </c>
    </row>
    <row r="111" spans="1:65" s="2" customFormat="1" ht="16.5" customHeight="1">
      <c r="A111" s="31"/>
      <c r="B111" s="32"/>
      <c r="C111" s="180" t="s">
        <v>166</v>
      </c>
      <c r="D111" s="180" t="s">
        <v>121</v>
      </c>
      <c r="E111" s="181" t="s">
        <v>167</v>
      </c>
      <c r="F111" s="182" t="s">
        <v>168</v>
      </c>
      <c r="G111" s="183" t="s">
        <v>169</v>
      </c>
      <c r="H111" s="184">
        <v>1.2</v>
      </c>
      <c r="I111" s="185"/>
      <c r="J111" s="186">
        <f>ROUND(I111*H111,2)</f>
        <v>0</v>
      </c>
      <c r="K111" s="182" t="s">
        <v>19</v>
      </c>
      <c r="L111" s="36"/>
      <c r="M111" s="187" t="s">
        <v>19</v>
      </c>
      <c r="N111" s="188" t="s">
        <v>40</v>
      </c>
      <c r="O111" s="61"/>
      <c r="P111" s="189">
        <f>O111*H111</f>
        <v>0</v>
      </c>
      <c r="Q111" s="189">
        <v>1.0000000000000001E-5</v>
      </c>
      <c r="R111" s="189">
        <f>Q111*H111</f>
        <v>1.2E-5</v>
      </c>
      <c r="S111" s="189">
        <v>0</v>
      </c>
      <c r="T111" s="190">
        <f>S111*H111</f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91" t="s">
        <v>126</v>
      </c>
      <c r="AT111" s="191" t="s">
        <v>121</v>
      </c>
      <c r="AU111" s="191" t="s">
        <v>79</v>
      </c>
      <c r="AY111" s="14" t="s">
        <v>119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4" t="s">
        <v>77</v>
      </c>
      <c r="BK111" s="192">
        <f>ROUND(I111*H111,2)</f>
        <v>0</v>
      </c>
      <c r="BL111" s="14" t="s">
        <v>126</v>
      </c>
      <c r="BM111" s="191" t="s">
        <v>170</v>
      </c>
    </row>
    <row r="112" spans="1:65" s="2" customFormat="1" ht="16.5" customHeight="1">
      <c r="A112" s="31"/>
      <c r="B112" s="32"/>
      <c r="C112" s="180" t="s">
        <v>171</v>
      </c>
      <c r="D112" s="180" t="s">
        <v>121</v>
      </c>
      <c r="E112" s="181" t="s">
        <v>172</v>
      </c>
      <c r="F112" s="182" t="s">
        <v>173</v>
      </c>
      <c r="G112" s="183" t="s">
        <v>169</v>
      </c>
      <c r="H112" s="184">
        <v>12</v>
      </c>
      <c r="I112" s="185"/>
      <c r="J112" s="186">
        <f>ROUND(I112*H112,2)</f>
        <v>0</v>
      </c>
      <c r="K112" s="182" t="s">
        <v>19</v>
      </c>
      <c r="L112" s="36"/>
      <c r="M112" s="187" t="s">
        <v>19</v>
      </c>
      <c r="N112" s="188" t="s">
        <v>40</v>
      </c>
      <c r="O112" s="61"/>
      <c r="P112" s="189">
        <f>O112*H112</f>
        <v>0</v>
      </c>
      <c r="Q112" s="189">
        <v>1.0000000000000001E-5</v>
      </c>
      <c r="R112" s="189">
        <f>Q112*H112</f>
        <v>1.2000000000000002E-4</v>
      </c>
      <c r="S112" s="189">
        <v>0</v>
      </c>
      <c r="T112" s="190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91" t="s">
        <v>126</v>
      </c>
      <c r="AT112" s="191" t="s">
        <v>121</v>
      </c>
      <c r="AU112" s="191" t="s">
        <v>79</v>
      </c>
      <c r="AY112" s="14" t="s">
        <v>119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4" t="s">
        <v>77</v>
      </c>
      <c r="BK112" s="192">
        <f>ROUND(I112*H112,2)</f>
        <v>0</v>
      </c>
      <c r="BL112" s="14" t="s">
        <v>126</v>
      </c>
      <c r="BM112" s="191" t="s">
        <v>174</v>
      </c>
    </row>
    <row r="113" spans="1:65" s="12" customFormat="1" ht="22.9" customHeight="1">
      <c r="B113" s="164"/>
      <c r="C113" s="165"/>
      <c r="D113" s="166" t="s">
        <v>68</v>
      </c>
      <c r="E113" s="178" t="s">
        <v>175</v>
      </c>
      <c r="F113" s="178" t="s">
        <v>176</v>
      </c>
      <c r="G113" s="165"/>
      <c r="H113" s="165"/>
      <c r="I113" s="168"/>
      <c r="J113" s="179">
        <f>BK113</f>
        <v>0</v>
      </c>
      <c r="K113" s="165"/>
      <c r="L113" s="170"/>
      <c r="M113" s="171"/>
      <c r="N113" s="172"/>
      <c r="O113" s="172"/>
      <c r="P113" s="173">
        <f>P114</f>
        <v>0</v>
      </c>
      <c r="Q113" s="172"/>
      <c r="R113" s="173">
        <f>R114</f>
        <v>0</v>
      </c>
      <c r="S113" s="172"/>
      <c r="T113" s="174">
        <f>T114</f>
        <v>0</v>
      </c>
      <c r="AR113" s="175" t="s">
        <v>77</v>
      </c>
      <c r="AT113" s="176" t="s">
        <v>68</v>
      </c>
      <c r="AU113" s="176" t="s">
        <v>77</v>
      </c>
      <c r="AY113" s="175" t="s">
        <v>119</v>
      </c>
      <c r="BK113" s="177">
        <f>BK114</f>
        <v>0</v>
      </c>
    </row>
    <row r="114" spans="1:65" s="2" customFormat="1" ht="16.5" customHeight="1">
      <c r="A114" s="31"/>
      <c r="B114" s="32"/>
      <c r="C114" s="180" t="s">
        <v>177</v>
      </c>
      <c r="D114" s="180" t="s">
        <v>121</v>
      </c>
      <c r="E114" s="181" t="s">
        <v>178</v>
      </c>
      <c r="F114" s="182" t="s">
        <v>179</v>
      </c>
      <c r="G114" s="183" t="s">
        <v>145</v>
      </c>
      <c r="H114" s="184">
        <v>16.824999999999999</v>
      </c>
      <c r="I114" s="185"/>
      <c r="J114" s="186">
        <f>ROUND(I114*H114,2)</f>
        <v>0</v>
      </c>
      <c r="K114" s="182" t="s">
        <v>180</v>
      </c>
      <c r="L114" s="36"/>
      <c r="M114" s="187" t="s">
        <v>19</v>
      </c>
      <c r="N114" s="188" t="s">
        <v>40</v>
      </c>
      <c r="O114" s="61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91" t="s">
        <v>126</v>
      </c>
      <c r="AT114" s="191" t="s">
        <v>121</v>
      </c>
      <c r="AU114" s="191" t="s">
        <v>79</v>
      </c>
      <c r="AY114" s="14" t="s">
        <v>119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4" t="s">
        <v>77</v>
      </c>
      <c r="BK114" s="192">
        <f>ROUND(I114*H114,2)</f>
        <v>0</v>
      </c>
      <c r="BL114" s="14" t="s">
        <v>126</v>
      </c>
      <c r="BM114" s="191" t="s">
        <v>181</v>
      </c>
    </row>
    <row r="115" spans="1:65" s="12" customFormat="1" ht="25.9" customHeight="1">
      <c r="B115" s="164"/>
      <c r="C115" s="165"/>
      <c r="D115" s="166" t="s">
        <v>68</v>
      </c>
      <c r="E115" s="167" t="s">
        <v>182</v>
      </c>
      <c r="F115" s="167" t="s">
        <v>183</v>
      </c>
      <c r="G115" s="165"/>
      <c r="H115" s="165"/>
      <c r="I115" s="168"/>
      <c r="J115" s="169">
        <f>BK115</f>
        <v>0</v>
      </c>
      <c r="K115" s="165"/>
      <c r="L115" s="170"/>
      <c r="M115" s="171"/>
      <c r="N115" s="172"/>
      <c r="O115" s="172"/>
      <c r="P115" s="173">
        <f>P116+P120+P147+P198+P202+P231+P236+P239+P248+P254+P259</f>
        <v>0</v>
      </c>
      <c r="Q115" s="172"/>
      <c r="R115" s="173">
        <f>R116+R120+R147+R198+R202+R231+R236+R239+R248+R254+R259</f>
        <v>3.9204509999999999</v>
      </c>
      <c r="S115" s="172"/>
      <c r="T115" s="174">
        <f>T116+T120+T147+T198+T202+T231+T236+T239+T248+T254+T259</f>
        <v>0</v>
      </c>
      <c r="AR115" s="175" t="s">
        <v>79</v>
      </c>
      <c r="AT115" s="176" t="s">
        <v>68</v>
      </c>
      <c r="AU115" s="176" t="s">
        <v>69</v>
      </c>
      <c r="AY115" s="175" t="s">
        <v>119</v>
      </c>
      <c r="BK115" s="177">
        <f>BK116+BK120+BK147+BK198+BK202+BK231+BK236+BK239+BK248+BK254+BK259</f>
        <v>0</v>
      </c>
    </row>
    <row r="116" spans="1:65" s="12" customFormat="1" ht="22.9" customHeight="1">
      <c r="B116" s="164"/>
      <c r="C116" s="165"/>
      <c r="D116" s="166" t="s">
        <v>68</v>
      </c>
      <c r="E116" s="178" t="s">
        <v>184</v>
      </c>
      <c r="F116" s="178" t="s">
        <v>185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SUM(P117:P119)</f>
        <v>0</v>
      </c>
      <c r="Q116" s="172"/>
      <c r="R116" s="173">
        <f>SUM(R117:R119)</f>
        <v>3.2333999999999995E-2</v>
      </c>
      <c r="S116" s="172"/>
      <c r="T116" s="174">
        <f>SUM(T117:T119)</f>
        <v>0</v>
      </c>
      <c r="AR116" s="175" t="s">
        <v>79</v>
      </c>
      <c r="AT116" s="176" t="s">
        <v>68</v>
      </c>
      <c r="AU116" s="176" t="s">
        <v>77</v>
      </c>
      <c r="AY116" s="175" t="s">
        <v>119</v>
      </c>
      <c r="BK116" s="177">
        <f>SUM(BK117:BK119)</f>
        <v>0</v>
      </c>
    </row>
    <row r="117" spans="1:65" s="2" customFormat="1" ht="16.5" customHeight="1">
      <c r="A117" s="31"/>
      <c r="B117" s="32"/>
      <c r="C117" s="180" t="s">
        <v>186</v>
      </c>
      <c r="D117" s="180" t="s">
        <v>121</v>
      </c>
      <c r="E117" s="181" t="s">
        <v>187</v>
      </c>
      <c r="F117" s="182" t="s">
        <v>188</v>
      </c>
      <c r="G117" s="183" t="s">
        <v>169</v>
      </c>
      <c r="H117" s="184">
        <v>10.199999999999999</v>
      </c>
      <c r="I117" s="185"/>
      <c r="J117" s="186">
        <f>ROUND(I117*H117,2)</f>
        <v>0</v>
      </c>
      <c r="K117" s="182" t="s">
        <v>19</v>
      </c>
      <c r="L117" s="36"/>
      <c r="M117" s="187" t="s">
        <v>19</v>
      </c>
      <c r="N117" s="188" t="s">
        <v>40</v>
      </c>
      <c r="O117" s="61"/>
      <c r="P117" s="189">
        <f>O117*H117</f>
        <v>0</v>
      </c>
      <c r="Q117" s="189">
        <v>1.75E-3</v>
      </c>
      <c r="R117" s="189">
        <f>Q117*H117</f>
        <v>1.7849999999999998E-2</v>
      </c>
      <c r="S117" s="189">
        <v>0</v>
      </c>
      <c r="T117" s="190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91" t="s">
        <v>189</v>
      </c>
      <c r="AT117" s="191" t="s">
        <v>121</v>
      </c>
      <c r="AU117" s="191" t="s">
        <v>79</v>
      </c>
      <c r="AY117" s="14" t="s">
        <v>119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4" t="s">
        <v>77</v>
      </c>
      <c r="BK117" s="192">
        <f>ROUND(I117*H117,2)</f>
        <v>0</v>
      </c>
      <c r="BL117" s="14" t="s">
        <v>189</v>
      </c>
      <c r="BM117" s="191" t="s">
        <v>190</v>
      </c>
    </row>
    <row r="118" spans="1:65" s="2" customFormat="1" ht="16.5" customHeight="1">
      <c r="A118" s="31"/>
      <c r="B118" s="32"/>
      <c r="C118" s="180" t="s">
        <v>8</v>
      </c>
      <c r="D118" s="180" t="s">
        <v>121</v>
      </c>
      <c r="E118" s="181" t="s">
        <v>191</v>
      </c>
      <c r="F118" s="182" t="s">
        <v>192</v>
      </c>
      <c r="G118" s="183" t="s">
        <v>169</v>
      </c>
      <c r="H118" s="184">
        <v>10.199999999999999</v>
      </c>
      <c r="I118" s="185"/>
      <c r="J118" s="186">
        <f>ROUND(I118*H118,2)</f>
        <v>0</v>
      </c>
      <c r="K118" s="182" t="s">
        <v>19</v>
      </c>
      <c r="L118" s="36"/>
      <c r="M118" s="187" t="s">
        <v>19</v>
      </c>
      <c r="N118" s="188" t="s">
        <v>40</v>
      </c>
      <c r="O118" s="61"/>
      <c r="P118" s="189">
        <f>O118*H118</f>
        <v>0</v>
      </c>
      <c r="Q118" s="189">
        <v>1.42E-3</v>
      </c>
      <c r="R118" s="189">
        <f>Q118*H118</f>
        <v>1.4483999999999999E-2</v>
      </c>
      <c r="S118" s="189">
        <v>0</v>
      </c>
      <c r="T118" s="190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1" t="s">
        <v>189</v>
      </c>
      <c r="AT118" s="191" t="s">
        <v>121</v>
      </c>
      <c r="AU118" s="191" t="s">
        <v>79</v>
      </c>
      <c r="AY118" s="14" t="s">
        <v>119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4" t="s">
        <v>77</v>
      </c>
      <c r="BK118" s="192">
        <f>ROUND(I118*H118,2)</f>
        <v>0</v>
      </c>
      <c r="BL118" s="14" t="s">
        <v>189</v>
      </c>
      <c r="BM118" s="191" t="s">
        <v>193</v>
      </c>
    </row>
    <row r="119" spans="1:65" s="2" customFormat="1" ht="16.5" customHeight="1">
      <c r="A119" s="31"/>
      <c r="B119" s="32"/>
      <c r="C119" s="180" t="s">
        <v>189</v>
      </c>
      <c r="D119" s="180" t="s">
        <v>121</v>
      </c>
      <c r="E119" s="181" t="s">
        <v>194</v>
      </c>
      <c r="F119" s="182" t="s">
        <v>195</v>
      </c>
      <c r="G119" s="183" t="s">
        <v>145</v>
      </c>
      <c r="H119" s="184">
        <v>3.2000000000000001E-2</v>
      </c>
      <c r="I119" s="185"/>
      <c r="J119" s="186">
        <f>ROUND(I119*H119,2)</f>
        <v>0</v>
      </c>
      <c r="K119" s="182" t="s">
        <v>19</v>
      </c>
      <c r="L119" s="36"/>
      <c r="M119" s="187" t="s">
        <v>19</v>
      </c>
      <c r="N119" s="188" t="s">
        <v>40</v>
      </c>
      <c r="O119" s="61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1" t="s">
        <v>189</v>
      </c>
      <c r="AT119" s="191" t="s">
        <v>121</v>
      </c>
      <c r="AU119" s="191" t="s">
        <v>79</v>
      </c>
      <c r="AY119" s="14" t="s">
        <v>119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4" t="s">
        <v>77</v>
      </c>
      <c r="BK119" s="192">
        <f>ROUND(I119*H119,2)</f>
        <v>0</v>
      </c>
      <c r="BL119" s="14" t="s">
        <v>189</v>
      </c>
      <c r="BM119" s="191" t="s">
        <v>196</v>
      </c>
    </row>
    <row r="120" spans="1:65" s="12" customFormat="1" ht="22.9" customHeight="1">
      <c r="B120" s="164"/>
      <c r="C120" s="165"/>
      <c r="D120" s="166" t="s">
        <v>68</v>
      </c>
      <c r="E120" s="178" t="s">
        <v>197</v>
      </c>
      <c r="F120" s="178" t="s">
        <v>198</v>
      </c>
      <c r="G120" s="165"/>
      <c r="H120" s="165"/>
      <c r="I120" s="168"/>
      <c r="J120" s="179">
        <f>BK120</f>
        <v>0</v>
      </c>
      <c r="K120" s="165"/>
      <c r="L120" s="170"/>
      <c r="M120" s="171"/>
      <c r="N120" s="172"/>
      <c r="O120" s="172"/>
      <c r="P120" s="173">
        <f>SUM(P121:P146)</f>
        <v>0</v>
      </c>
      <c r="Q120" s="172"/>
      <c r="R120" s="173">
        <f>SUM(R121:R146)</f>
        <v>1.0950039999999996</v>
      </c>
      <c r="S120" s="172"/>
      <c r="T120" s="174">
        <f>SUM(T121:T146)</f>
        <v>0</v>
      </c>
      <c r="AR120" s="175" t="s">
        <v>79</v>
      </c>
      <c r="AT120" s="176" t="s">
        <v>68</v>
      </c>
      <c r="AU120" s="176" t="s">
        <v>77</v>
      </c>
      <c r="AY120" s="175" t="s">
        <v>119</v>
      </c>
      <c r="BK120" s="177">
        <f>SUM(BK121:BK146)</f>
        <v>0</v>
      </c>
    </row>
    <row r="121" spans="1:65" s="2" customFormat="1" ht="16.5" customHeight="1">
      <c r="A121" s="31"/>
      <c r="B121" s="32"/>
      <c r="C121" s="180" t="s">
        <v>199</v>
      </c>
      <c r="D121" s="180" t="s">
        <v>121</v>
      </c>
      <c r="E121" s="181" t="s">
        <v>200</v>
      </c>
      <c r="F121" s="182" t="s">
        <v>201</v>
      </c>
      <c r="G121" s="183" t="s">
        <v>169</v>
      </c>
      <c r="H121" s="184">
        <v>5</v>
      </c>
      <c r="I121" s="185"/>
      <c r="J121" s="186">
        <f t="shared" ref="J121:J146" si="10">ROUND(I121*H121,2)</f>
        <v>0</v>
      </c>
      <c r="K121" s="182" t="s">
        <v>19</v>
      </c>
      <c r="L121" s="36"/>
      <c r="M121" s="187" t="s">
        <v>19</v>
      </c>
      <c r="N121" s="188" t="s">
        <v>40</v>
      </c>
      <c r="O121" s="61"/>
      <c r="P121" s="189">
        <f t="shared" ref="P121:P146" si="11">O121*H121</f>
        <v>0</v>
      </c>
      <c r="Q121" s="189">
        <v>5.0000000000000001E-3</v>
      </c>
      <c r="R121" s="189">
        <f t="shared" ref="R121:R146" si="12">Q121*H121</f>
        <v>2.5000000000000001E-2</v>
      </c>
      <c r="S121" s="189">
        <v>0</v>
      </c>
      <c r="T121" s="190">
        <f t="shared" ref="T121:T146" si="1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1" t="s">
        <v>189</v>
      </c>
      <c r="AT121" s="191" t="s">
        <v>121</v>
      </c>
      <c r="AU121" s="191" t="s">
        <v>79</v>
      </c>
      <c r="AY121" s="14" t="s">
        <v>119</v>
      </c>
      <c r="BE121" s="192">
        <f t="shared" ref="BE121:BE146" si="14">IF(N121="základní",J121,0)</f>
        <v>0</v>
      </c>
      <c r="BF121" s="192">
        <f t="shared" ref="BF121:BF146" si="15">IF(N121="snížená",J121,0)</f>
        <v>0</v>
      </c>
      <c r="BG121" s="192">
        <f t="shared" ref="BG121:BG146" si="16">IF(N121="zákl. přenesená",J121,0)</f>
        <v>0</v>
      </c>
      <c r="BH121" s="192">
        <f t="shared" ref="BH121:BH146" si="17">IF(N121="sníž. přenesená",J121,0)</f>
        <v>0</v>
      </c>
      <c r="BI121" s="192">
        <f t="shared" ref="BI121:BI146" si="18">IF(N121="nulová",J121,0)</f>
        <v>0</v>
      </c>
      <c r="BJ121" s="14" t="s">
        <v>77</v>
      </c>
      <c r="BK121" s="192">
        <f t="shared" ref="BK121:BK146" si="19">ROUND(I121*H121,2)</f>
        <v>0</v>
      </c>
      <c r="BL121" s="14" t="s">
        <v>189</v>
      </c>
      <c r="BM121" s="191" t="s">
        <v>202</v>
      </c>
    </row>
    <row r="122" spans="1:65" s="2" customFormat="1" ht="33" customHeight="1">
      <c r="A122" s="31"/>
      <c r="B122" s="32"/>
      <c r="C122" s="193" t="s">
        <v>203</v>
      </c>
      <c r="D122" s="193" t="s">
        <v>152</v>
      </c>
      <c r="E122" s="194" t="s">
        <v>204</v>
      </c>
      <c r="F122" s="195" t="s">
        <v>205</v>
      </c>
      <c r="G122" s="196" t="s">
        <v>206</v>
      </c>
      <c r="H122" s="197">
        <v>2</v>
      </c>
      <c r="I122" s="198"/>
      <c r="J122" s="199">
        <f t="shared" si="10"/>
        <v>0</v>
      </c>
      <c r="K122" s="195" t="s">
        <v>19</v>
      </c>
      <c r="L122" s="200"/>
      <c r="M122" s="201" t="s">
        <v>19</v>
      </c>
      <c r="N122" s="202" t="s">
        <v>40</v>
      </c>
      <c r="O122" s="61"/>
      <c r="P122" s="189">
        <f t="shared" si="11"/>
        <v>0</v>
      </c>
      <c r="Q122" s="189">
        <v>1.7000000000000001E-2</v>
      </c>
      <c r="R122" s="189">
        <f t="shared" si="12"/>
        <v>3.4000000000000002E-2</v>
      </c>
      <c r="S122" s="189">
        <v>0</v>
      </c>
      <c r="T122" s="190">
        <f t="shared" si="1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1" t="s">
        <v>207</v>
      </c>
      <c r="AT122" s="191" t="s">
        <v>152</v>
      </c>
      <c r="AU122" s="191" t="s">
        <v>79</v>
      </c>
      <c r="AY122" s="14" t="s">
        <v>119</v>
      </c>
      <c r="BE122" s="192">
        <f t="shared" si="14"/>
        <v>0</v>
      </c>
      <c r="BF122" s="192">
        <f t="shared" si="15"/>
        <v>0</v>
      </c>
      <c r="BG122" s="192">
        <f t="shared" si="16"/>
        <v>0</v>
      </c>
      <c r="BH122" s="192">
        <f t="shared" si="17"/>
        <v>0</v>
      </c>
      <c r="BI122" s="192">
        <f t="shared" si="18"/>
        <v>0</v>
      </c>
      <c r="BJ122" s="14" t="s">
        <v>77</v>
      </c>
      <c r="BK122" s="192">
        <f t="shared" si="19"/>
        <v>0</v>
      </c>
      <c r="BL122" s="14" t="s">
        <v>189</v>
      </c>
      <c r="BM122" s="191" t="s">
        <v>208</v>
      </c>
    </row>
    <row r="123" spans="1:65" s="2" customFormat="1" ht="16.5" customHeight="1">
      <c r="A123" s="31"/>
      <c r="B123" s="32"/>
      <c r="C123" s="180" t="s">
        <v>209</v>
      </c>
      <c r="D123" s="180" t="s">
        <v>121</v>
      </c>
      <c r="E123" s="181" t="s">
        <v>210</v>
      </c>
      <c r="F123" s="182" t="s">
        <v>211</v>
      </c>
      <c r="G123" s="183" t="s">
        <v>206</v>
      </c>
      <c r="H123" s="184">
        <v>1</v>
      </c>
      <c r="I123" s="185"/>
      <c r="J123" s="186">
        <f t="shared" si="10"/>
        <v>0</v>
      </c>
      <c r="K123" s="182" t="s">
        <v>125</v>
      </c>
      <c r="L123" s="36"/>
      <c r="M123" s="187" t="s">
        <v>19</v>
      </c>
      <c r="N123" s="188" t="s">
        <v>40</v>
      </c>
      <c r="O123" s="61"/>
      <c r="P123" s="189">
        <f t="shared" si="11"/>
        <v>0</v>
      </c>
      <c r="Q123" s="189">
        <v>1.0370000000000001E-2</v>
      </c>
      <c r="R123" s="189">
        <f t="shared" si="12"/>
        <v>1.0370000000000001E-2</v>
      </c>
      <c r="S123" s="189">
        <v>0</v>
      </c>
      <c r="T123" s="190">
        <f t="shared" si="1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1" t="s">
        <v>189</v>
      </c>
      <c r="AT123" s="191" t="s">
        <v>121</v>
      </c>
      <c r="AU123" s="191" t="s">
        <v>79</v>
      </c>
      <c r="AY123" s="14" t="s">
        <v>119</v>
      </c>
      <c r="BE123" s="192">
        <f t="shared" si="14"/>
        <v>0</v>
      </c>
      <c r="BF123" s="192">
        <f t="shared" si="15"/>
        <v>0</v>
      </c>
      <c r="BG123" s="192">
        <f t="shared" si="16"/>
        <v>0</v>
      </c>
      <c r="BH123" s="192">
        <f t="shared" si="17"/>
        <v>0</v>
      </c>
      <c r="BI123" s="192">
        <f t="shared" si="18"/>
        <v>0</v>
      </c>
      <c r="BJ123" s="14" t="s">
        <v>77</v>
      </c>
      <c r="BK123" s="192">
        <f t="shared" si="19"/>
        <v>0</v>
      </c>
      <c r="BL123" s="14" t="s">
        <v>189</v>
      </c>
      <c r="BM123" s="191" t="s">
        <v>212</v>
      </c>
    </row>
    <row r="124" spans="1:65" s="2" customFormat="1" ht="16.5" customHeight="1">
      <c r="A124" s="31"/>
      <c r="B124" s="32"/>
      <c r="C124" s="180" t="s">
        <v>213</v>
      </c>
      <c r="D124" s="180" t="s">
        <v>121</v>
      </c>
      <c r="E124" s="181" t="s">
        <v>214</v>
      </c>
      <c r="F124" s="182" t="s">
        <v>215</v>
      </c>
      <c r="G124" s="183" t="s">
        <v>206</v>
      </c>
      <c r="H124" s="184">
        <v>2</v>
      </c>
      <c r="I124" s="185"/>
      <c r="J124" s="186">
        <f t="shared" si="10"/>
        <v>0</v>
      </c>
      <c r="K124" s="182" t="s">
        <v>19</v>
      </c>
      <c r="L124" s="36"/>
      <c r="M124" s="187" t="s">
        <v>19</v>
      </c>
      <c r="N124" s="188" t="s">
        <v>40</v>
      </c>
      <c r="O124" s="61"/>
      <c r="P124" s="189">
        <f t="shared" si="11"/>
        <v>0</v>
      </c>
      <c r="Q124" s="189">
        <v>1.6670000000000001E-2</v>
      </c>
      <c r="R124" s="189">
        <f t="shared" si="12"/>
        <v>3.3340000000000002E-2</v>
      </c>
      <c r="S124" s="189">
        <v>0</v>
      </c>
      <c r="T124" s="190">
        <f t="shared" si="1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1" t="s">
        <v>189</v>
      </c>
      <c r="AT124" s="191" t="s">
        <v>121</v>
      </c>
      <c r="AU124" s="191" t="s">
        <v>79</v>
      </c>
      <c r="AY124" s="14" t="s">
        <v>119</v>
      </c>
      <c r="BE124" s="192">
        <f t="shared" si="14"/>
        <v>0</v>
      </c>
      <c r="BF124" s="192">
        <f t="shared" si="15"/>
        <v>0</v>
      </c>
      <c r="BG124" s="192">
        <f t="shared" si="16"/>
        <v>0</v>
      </c>
      <c r="BH124" s="192">
        <f t="shared" si="17"/>
        <v>0</v>
      </c>
      <c r="BI124" s="192">
        <f t="shared" si="18"/>
        <v>0</v>
      </c>
      <c r="BJ124" s="14" t="s">
        <v>77</v>
      </c>
      <c r="BK124" s="192">
        <f t="shared" si="19"/>
        <v>0</v>
      </c>
      <c r="BL124" s="14" t="s">
        <v>189</v>
      </c>
      <c r="BM124" s="191" t="s">
        <v>216</v>
      </c>
    </row>
    <row r="125" spans="1:65" s="2" customFormat="1" ht="16.5" customHeight="1">
      <c r="A125" s="31"/>
      <c r="B125" s="32"/>
      <c r="C125" s="180" t="s">
        <v>7</v>
      </c>
      <c r="D125" s="180" t="s">
        <v>121</v>
      </c>
      <c r="E125" s="181" t="s">
        <v>217</v>
      </c>
      <c r="F125" s="182" t="s">
        <v>218</v>
      </c>
      <c r="G125" s="183" t="s">
        <v>169</v>
      </c>
      <c r="H125" s="184">
        <v>21.1</v>
      </c>
      <c r="I125" s="185"/>
      <c r="J125" s="186">
        <f t="shared" si="10"/>
        <v>0</v>
      </c>
      <c r="K125" s="182" t="s">
        <v>125</v>
      </c>
      <c r="L125" s="36"/>
      <c r="M125" s="187" t="s">
        <v>19</v>
      </c>
      <c r="N125" s="188" t="s">
        <v>40</v>
      </c>
      <c r="O125" s="61"/>
      <c r="P125" s="189">
        <f t="shared" si="11"/>
        <v>0</v>
      </c>
      <c r="Q125" s="189">
        <v>1.42E-3</v>
      </c>
      <c r="R125" s="189">
        <f t="shared" si="12"/>
        <v>2.9962000000000003E-2</v>
      </c>
      <c r="S125" s="189">
        <v>0</v>
      </c>
      <c r="T125" s="190">
        <f t="shared" si="1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1" t="s">
        <v>189</v>
      </c>
      <c r="AT125" s="191" t="s">
        <v>121</v>
      </c>
      <c r="AU125" s="191" t="s">
        <v>79</v>
      </c>
      <c r="AY125" s="14" t="s">
        <v>119</v>
      </c>
      <c r="BE125" s="192">
        <f t="shared" si="14"/>
        <v>0</v>
      </c>
      <c r="BF125" s="192">
        <f t="shared" si="15"/>
        <v>0</v>
      </c>
      <c r="BG125" s="192">
        <f t="shared" si="16"/>
        <v>0</v>
      </c>
      <c r="BH125" s="192">
        <f t="shared" si="17"/>
        <v>0</v>
      </c>
      <c r="BI125" s="192">
        <f t="shared" si="18"/>
        <v>0</v>
      </c>
      <c r="BJ125" s="14" t="s">
        <v>77</v>
      </c>
      <c r="BK125" s="192">
        <f t="shared" si="19"/>
        <v>0</v>
      </c>
      <c r="BL125" s="14" t="s">
        <v>189</v>
      </c>
      <c r="BM125" s="191" t="s">
        <v>219</v>
      </c>
    </row>
    <row r="126" spans="1:65" s="2" customFormat="1" ht="16.5" customHeight="1">
      <c r="A126" s="31"/>
      <c r="B126" s="32"/>
      <c r="C126" s="180" t="s">
        <v>220</v>
      </c>
      <c r="D126" s="180" t="s">
        <v>121</v>
      </c>
      <c r="E126" s="181" t="s">
        <v>221</v>
      </c>
      <c r="F126" s="182" t="s">
        <v>222</v>
      </c>
      <c r="G126" s="183" t="s">
        <v>169</v>
      </c>
      <c r="H126" s="184">
        <v>67.099999999999994</v>
      </c>
      <c r="I126" s="185"/>
      <c r="J126" s="186">
        <f t="shared" si="10"/>
        <v>0</v>
      </c>
      <c r="K126" s="182" t="s">
        <v>125</v>
      </c>
      <c r="L126" s="36"/>
      <c r="M126" s="187" t="s">
        <v>19</v>
      </c>
      <c r="N126" s="188" t="s">
        <v>40</v>
      </c>
      <c r="O126" s="61"/>
      <c r="P126" s="189">
        <f t="shared" si="11"/>
        <v>0</v>
      </c>
      <c r="Q126" s="189">
        <v>7.4400000000000004E-3</v>
      </c>
      <c r="R126" s="189">
        <f t="shared" si="12"/>
        <v>0.499224</v>
      </c>
      <c r="S126" s="189">
        <v>0</v>
      </c>
      <c r="T126" s="190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189</v>
      </c>
      <c r="AT126" s="191" t="s">
        <v>121</v>
      </c>
      <c r="AU126" s="191" t="s">
        <v>79</v>
      </c>
      <c r="AY126" s="14" t="s">
        <v>119</v>
      </c>
      <c r="BE126" s="192">
        <f t="shared" si="14"/>
        <v>0</v>
      </c>
      <c r="BF126" s="192">
        <f t="shared" si="15"/>
        <v>0</v>
      </c>
      <c r="BG126" s="192">
        <f t="shared" si="16"/>
        <v>0</v>
      </c>
      <c r="BH126" s="192">
        <f t="shared" si="17"/>
        <v>0</v>
      </c>
      <c r="BI126" s="192">
        <f t="shared" si="18"/>
        <v>0</v>
      </c>
      <c r="BJ126" s="14" t="s">
        <v>77</v>
      </c>
      <c r="BK126" s="192">
        <f t="shared" si="19"/>
        <v>0</v>
      </c>
      <c r="BL126" s="14" t="s">
        <v>189</v>
      </c>
      <c r="BM126" s="191" t="s">
        <v>223</v>
      </c>
    </row>
    <row r="127" spans="1:65" s="2" customFormat="1" ht="16.5" customHeight="1">
      <c r="A127" s="31"/>
      <c r="B127" s="32"/>
      <c r="C127" s="180" t="s">
        <v>224</v>
      </c>
      <c r="D127" s="180" t="s">
        <v>121</v>
      </c>
      <c r="E127" s="181" t="s">
        <v>225</v>
      </c>
      <c r="F127" s="182" t="s">
        <v>226</v>
      </c>
      <c r="G127" s="183" t="s">
        <v>169</v>
      </c>
      <c r="H127" s="184">
        <v>32</v>
      </c>
      <c r="I127" s="185"/>
      <c r="J127" s="186">
        <f t="shared" si="10"/>
        <v>0</v>
      </c>
      <c r="K127" s="182" t="s">
        <v>125</v>
      </c>
      <c r="L127" s="36"/>
      <c r="M127" s="187" t="s">
        <v>19</v>
      </c>
      <c r="N127" s="188" t="s">
        <v>40</v>
      </c>
      <c r="O127" s="61"/>
      <c r="P127" s="189">
        <f t="shared" si="11"/>
        <v>0</v>
      </c>
      <c r="Q127" s="189">
        <v>1.2319999999999999E-2</v>
      </c>
      <c r="R127" s="189">
        <f t="shared" si="12"/>
        <v>0.39423999999999998</v>
      </c>
      <c r="S127" s="189">
        <v>0</v>
      </c>
      <c r="T127" s="190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189</v>
      </c>
      <c r="AT127" s="191" t="s">
        <v>121</v>
      </c>
      <c r="AU127" s="191" t="s">
        <v>79</v>
      </c>
      <c r="AY127" s="14" t="s">
        <v>119</v>
      </c>
      <c r="BE127" s="192">
        <f t="shared" si="14"/>
        <v>0</v>
      </c>
      <c r="BF127" s="192">
        <f t="shared" si="15"/>
        <v>0</v>
      </c>
      <c r="BG127" s="192">
        <f t="shared" si="16"/>
        <v>0</v>
      </c>
      <c r="BH127" s="192">
        <f t="shared" si="17"/>
        <v>0</v>
      </c>
      <c r="BI127" s="192">
        <f t="shared" si="18"/>
        <v>0</v>
      </c>
      <c r="BJ127" s="14" t="s">
        <v>77</v>
      </c>
      <c r="BK127" s="192">
        <f t="shared" si="19"/>
        <v>0</v>
      </c>
      <c r="BL127" s="14" t="s">
        <v>189</v>
      </c>
      <c r="BM127" s="191" t="s">
        <v>227</v>
      </c>
    </row>
    <row r="128" spans="1:65" s="2" customFormat="1" ht="16.5" customHeight="1">
      <c r="A128" s="31"/>
      <c r="B128" s="32"/>
      <c r="C128" s="180" t="s">
        <v>228</v>
      </c>
      <c r="D128" s="180" t="s">
        <v>121</v>
      </c>
      <c r="E128" s="181" t="s">
        <v>229</v>
      </c>
      <c r="F128" s="182" t="s">
        <v>230</v>
      </c>
      <c r="G128" s="183" t="s">
        <v>169</v>
      </c>
      <c r="H128" s="184">
        <v>13.2</v>
      </c>
      <c r="I128" s="185"/>
      <c r="J128" s="186">
        <f t="shared" si="10"/>
        <v>0</v>
      </c>
      <c r="K128" s="182" t="s">
        <v>125</v>
      </c>
      <c r="L128" s="36"/>
      <c r="M128" s="187" t="s">
        <v>19</v>
      </c>
      <c r="N128" s="188" t="s">
        <v>40</v>
      </c>
      <c r="O128" s="61"/>
      <c r="P128" s="189">
        <f t="shared" si="11"/>
        <v>0</v>
      </c>
      <c r="Q128" s="189">
        <v>2.0600000000000002E-3</v>
      </c>
      <c r="R128" s="189">
        <f t="shared" si="12"/>
        <v>2.7192000000000001E-2</v>
      </c>
      <c r="S128" s="189">
        <v>0</v>
      </c>
      <c r="T128" s="190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189</v>
      </c>
      <c r="AT128" s="191" t="s">
        <v>121</v>
      </c>
      <c r="AU128" s="191" t="s">
        <v>79</v>
      </c>
      <c r="AY128" s="14" t="s">
        <v>119</v>
      </c>
      <c r="BE128" s="192">
        <f t="shared" si="14"/>
        <v>0</v>
      </c>
      <c r="BF128" s="192">
        <f t="shared" si="15"/>
        <v>0</v>
      </c>
      <c r="BG128" s="192">
        <f t="shared" si="16"/>
        <v>0</v>
      </c>
      <c r="BH128" s="192">
        <f t="shared" si="17"/>
        <v>0</v>
      </c>
      <c r="BI128" s="192">
        <f t="shared" si="18"/>
        <v>0</v>
      </c>
      <c r="BJ128" s="14" t="s">
        <v>77</v>
      </c>
      <c r="BK128" s="192">
        <f t="shared" si="19"/>
        <v>0</v>
      </c>
      <c r="BL128" s="14" t="s">
        <v>189</v>
      </c>
      <c r="BM128" s="191" t="s">
        <v>231</v>
      </c>
    </row>
    <row r="129" spans="1:65" s="2" customFormat="1" ht="16.5" customHeight="1">
      <c r="A129" s="31"/>
      <c r="B129" s="32"/>
      <c r="C129" s="180" t="s">
        <v>232</v>
      </c>
      <c r="D129" s="180" t="s">
        <v>121</v>
      </c>
      <c r="E129" s="181" t="s">
        <v>233</v>
      </c>
      <c r="F129" s="182" t="s">
        <v>234</v>
      </c>
      <c r="G129" s="183" t="s">
        <v>169</v>
      </c>
      <c r="H129" s="184">
        <v>0.7</v>
      </c>
      <c r="I129" s="185"/>
      <c r="J129" s="186">
        <f t="shared" si="10"/>
        <v>0</v>
      </c>
      <c r="K129" s="182" t="s">
        <v>125</v>
      </c>
      <c r="L129" s="36"/>
      <c r="M129" s="187" t="s">
        <v>19</v>
      </c>
      <c r="N129" s="188" t="s">
        <v>40</v>
      </c>
      <c r="O129" s="61"/>
      <c r="P129" s="189">
        <f t="shared" si="11"/>
        <v>0</v>
      </c>
      <c r="Q129" s="189">
        <v>1.5499999999999999E-3</v>
      </c>
      <c r="R129" s="189">
        <f t="shared" si="12"/>
        <v>1.0849999999999998E-3</v>
      </c>
      <c r="S129" s="189">
        <v>0</v>
      </c>
      <c r="T129" s="190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189</v>
      </c>
      <c r="AT129" s="191" t="s">
        <v>121</v>
      </c>
      <c r="AU129" s="191" t="s">
        <v>79</v>
      </c>
      <c r="AY129" s="14" t="s">
        <v>119</v>
      </c>
      <c r="BE129" s="192">
        <f t="shared" si="14"/>
        <v>0</v>
      </c>
      <c r="BF129" s="192">
        <f t="shared" si="15"/>
        <v>0</v>
      </c>
      <c r="BG129" s="192">
        <f t="shared" si="16"/>
        <v>0</v>
      </c>
      <c r="BH129" s="192">
        <f t="shared" si="17"/>
        <v>0</v>
      </c>
      <c r="BI129" s="192">
        <f t="shared" si="18"/>
        <v>0</v>
      </c>
      <c r="BJ129" s="14" t="s">
        <v>77</v>
      </c>
      <c r="BK129" s="192">
        <f t="shared" si="19"/>
        <v>0</v>
      </c>
      <c r="BL129" s="14" t="s">
        <v>189</v>
      </c>
      <c r="BM129" s="191" t="s">
        <v>235</v>
      </c>
    </row>
    <row r="130" spans="1:65" s="2" customFormat="1" ht="16.5" customHeight="1">
      <c r="A130" s="31"/>
      <c r="B130" s="32"/>
      <c r="C130" s="180" t="s">
        <v>236</v>
      </c>
      <c r="D130" s="180" t="s">
        <v>121</v>
      </c>
      <c r="E130" s="181" t="s">
        <v>237</v>
      </c>
      <c r="F130" s="182" t="s">
        <v>238</v>
      </c>
      <c r="G130" s="183" t="s">
        <v>169</v>
      </c>
      <c r="H130" s="184">
        <v>13.9</v>
      </c>
      <c r="I130" s="185"/>
      <c r="J130" s="186">
        <f t="shared" si="10"/>
        <v>0</v>
      </c>
      <c r="K130" s="182" t="s">
        <v>125</v>
      </c>
      <c r="L130" s="36"/>
      <c r="M130" s="187" t="s">
        <v>19</v>
      </c>
      <c r="N130" s="188" t="s">
        <v>40</v>
      </c>
      <c r="O130" s="61"/>
      <c r="P130" s="189">
        <f t="shared" si="11"/>
        <v>0</v>
      </c>
      <c r="Q130" s="189">
        <v>4.0999999999999999E-4</v>
      </c>
      <c r="R130" s="189">
        <f t="shared" si="12"/>
        <v>5.6990000000000001E-3</v>
      </c>
      <c r="S130" s="189">
        <v>0</v>
      </c>
      <c r="T130" s="190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189</v>
      </c>
      <c r="AT130" s="191" t="s">
        <v>121</v>
      </c>
      <c r="AU130" s="191" t="s">
        <v>79</v>
      </c>
      <c r="AY130" s="14" t="s">
        <v>119</v>
      </c>
      <c r="BE130" s="192">
        <f t="shared" si="14"/>
        <v>0</v>
      </c>
      <c r="BF130" s="192">
        <f t="shared" si="15"/>
        <v>0</v>
      </c>
      <c r="BG130" s="192">
        <f t="shared" si="16"/>
        <v>0</v>
      </c>
      <c r="BH130" s="192">
        <f t="shared" si="17"/>
        <v>0</v>
      </c>
      <c r="BI130" s="192">
        <f t="shared" si="18"/>
        <v>0</v>
      </c>
      <c r="BJ130" s="14" t="s">
        <v>77</v>
      </c>
      <c r="BK130" s="192">
        <f t="shared" si="19"/>
        <v>0</v>
      </c>
      <c r="BL130" s="14" t="s">
        <v>189</v>
      </c>
      <c r="BM130" s="191" t="s">
        <v>239</v>
      </c>
    </row>
    <row r="131" spans="1:65" s="2" customFormat="1" ht="16.5" customHeight="1">
      <c r="A131" s="31"/>
      <c r="B131" s="32"/>
      <c r="C131" s="180" t="s">
        <v>240</v>
      </c>
      <c r="D131" s="180" t="s">
        <v>121</v>
      </c>
      <c r="E131" s="181" t="s">
        <v>241</v>
      </c>
      <c r="F131" s="182" t="s">
        <v>242</v>
      </c>
      <c r="G131" s="183" t="s">
        <v>169</v>
      </c>
      <c r="H131" s="184">
        <v>8</v>
      </c>
      <c r="I131" s="185"/>
      <c r="J131" s="186">
        <f t="shared" si="10"/>
        <v>0</v>
      </c>
      <c r="K131" s="182" t="s">
        <v>125</v>
      </c>
      <c r="L131" s="36"/>
      <c r="M131" s="187" t="s">
        <v>19</v>
      </c>
      <c r="N131" s="188" t="s">
        <v>40</v>
      </c>
      <c r="O131" s="61"/>
      <c r="P131" s="189">
        <f t="shared" si="11"/>
        <v>0</v>
      </c>
      <c r="Q131" s="189">
        <v>4.8000000000000001E-4</v>
      </c>
      <c r="R131" s="189">
        <f t="shared" si="12"/>
        <v>3.8400000000000001E-3</v>
      </c>
      <c r="S131" s="189">
        <v>0</v>
      </c>
      <c r="T131" s="190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1" t="s">
        <v>189</v>
      </c>
      <c r="AT131" s="191" t="s">
        <v>121</v>
      </c>
      <c r="AU131" s="191" t="s">
        <v>79</v>
      </c>
      <c r="AY131" s="14" t="s">
        <v>119</v>
      </c>
      <c r="BE131" s="192">
        <f t="shared" si="14"/>
        <v>0</v>
      </c>
      <c r="BF131" s="192">
        <f t="shared" si="15"/>
        <v>0</v>
      </c>
      <c r="BG131" s="192">
        <f t="shared" si="16"/>
        <v>0</v>
      </c>
      <c r="BH131" s="192">
        <f t="shared" si="17"/>
        <v>0</v>
      </c>
      <c r="BI131" s="192">
        <f t="shared" si="18"/>
        <v>0</v>
      </c>
      <c r="BJ131" s="14" t="s">
        <v>77</v>
      </c>
      <c r="BK131" s="192">
        <f t="shared" si="19"/>
        <v>0</v>
      </c>
      <c r="BL131" s="14" t="s">
        <v>189</v>
      </c>
      <c r="BM131" s="191" t="s">
        <v>243</v>
      </c>
    </row>
    <row r="132" spans="1:65" s="2" customFormat="1" ht="16.5" customHeight="1">
      <c r="A132" s="31"/>
      <c r="B132" s="32"/>
      <c r="C132" s="180" t="s">
        <v>244</v>
      </c>
      <c r="D132" s="180" t="s">
        <v>121</v>
      </c>
      <c r="E132" s="181" t="s">
        <v>245</v>
      </c>
      <c r="F132" s="182" t="s">
        <v>246</v>
      </c>
      <c r="G132" s="183" t="s">
        <v>169</v>
      </c>
      <c r="H132" s="184">
        <v>13.2</v>
      </c>
      <c r="I132" s="185"/>
      <c r="J132" s="186">
        <f t="shared" si="10"/>
        <v>0</v>
      </c>
      <c r="K132" s="182" t="s">
        <v>125</v>
      </c>
      <c r="L132" s="36"/>
      <c r="M132" s="187" t="s">
        <v>19</v>
      </c>
      <c r="N132" s="188" t="s">
        <v>40</v>
      </c>
      <c r="O132" s="61"/>
      <c r="P132" s="189">
        <f t="shared" si="11"/>
        <v>0</v>
      </c>
      <c r="Q132" s="189">
        <v>7.1000000000000002E-4</v>
      </c>
      <c r="R132" s="189">
        <f t="shared" si="12"/>
        <v>9.3720000000000001E-3</v>
      </c>
      <c r="S132" s="189">
        <v>0</v>
      </c>
      <c r="T132" s="190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189</v>
      </c>
      <c r="AT132" s="191" t="s">
        <v>121</v>
      </c>
      <c r="AU132" s="191" t="s">
        <v>79</v>
      </c>
      <c r="AY132" s="14" t="s">
        <v>119</v>
      </c>
      <c r="BE132" s="192">
        <f t="shared" si="14"/>
        <v>0</v>
      </c>
      <c r="BF132" s="192">
        <f t="shared" si="15"/>
        <v>0</v>
      </c>
      <c r="BG132" s="192">
        <f t="shared" si="16"/>
        <v>0</v>
      </c>
      <c r="BH132" s="192">
        <f t="shared" si="17"/>
        <v>0</v>
      </c>
      <c r="BI132" s="192">
        <f t="shared" si="18"/>
        <v>0</v>
      </c>
      <c r="BJ132" s="14" t="s">
        <v>77</v>
      </c>
      <c r="BK132" s="192">
        <f t="shared" si="19"/>
        <v>0</v>
      </c>
      <c r="BL132" s="14" t="s">
        <v>189</v>
      </c>
      <c r="BM132" s="191" t="s">
        <v>247</v>
      </c>
    </row>
    <row r="133" spans="1:65" s="2" customFormat="1" ht="16.5" customHeight="1">
      <c r="A133" s="31"/>
      <c r="B133" s="32"/>
      <c r="C133" s="180" t="s">
        <v>248</v>
      </c>
      <c r="D133" s="180" t="s">
        <v>121</v>
      </c>
      <c r="E133" s="181" t="s">
        <v>249</v>
      </c>
      <c r="F133" s="182" t="s">
        <v>250</v>
      </c>
      <c r="G133" s="183" t="s">
        <v>169</v>
      </c>
      <c r="H133" s="184">
        <v>7</v>
      </c>
      <c r="I133" s="185"/>
      <c r="J133" s="186">
        <f t="shared" si="10"/>
        <v>0</v>
      </c>
      <c r="K133" s="182" t="s">
        <v>125</v>
      </c>
      <c r="L133" s="36"/>
      <c r="M133" s="187" t="s">
        <v>19</v>
      </c>
      <c r="N133" s="188" t="s">
        <v>40</v>
      </c>
      <c r="O133" s="61"/>
      <c r="P133" s="189">
        <f t="shared" si="11"/>
        <v>0</v>
      </c>
      <c r="Q133" s="189">
        <v>1.9300000000000001E-3</v>
      </c>
      <c r="R133" s="189">
        <f t="shared" si="12"/>
        <v>1.3510000000000001E-2</v>
      </c>
      <c r="S133" s="189">
        <v>0</v>
      </c>
      <c r="T133" s="190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1" t="s">
        <v>189</v>
      </c>
      <c r="AT133" s="191" t="s">
        <v>121</v>
      </c>
      <c r="AU133" s="191" t="s">
        <v>79</v>
      </c>
      <c r="AY133" s="14" t="s">
        <v>119</v>
      </c>
      <c r="BE133" s="192">
        <f t="shared" si="14"/>
        <v>0</v>
      </c>
      <c r="BF133" s="192">
        <f t="shared" si="15"/>
        <v>0</v>
      </c>
      <c r="BG133" s="192">
        <f t="shared" si="16"/>
        <v>0</v>
      </c>
      <c r="BH133" s="192">
        <f t="shared" si="17"/>
        <v>0</v>
      </c>
      <c r="BI133" s="192">
        <f t="shared" si="18"/>
        <v>0</v>
      </c>
      <c r="BJ133" s="14" t="s">
        <v>77</v>
      </c>
      <c r="BK133" s="192">
        <f t="shared" si="19"/>
        <v>0</v>
      </c>
      <c r="BL133" s="14" t="s">
        <v>189</v>
      </c>
      <c r="BM133" s="191" t="s">
        <v>251</v>
      </c>
    </row>
    <row r="134" spans="1:65" s="2" customFormat="1" ht="16.5" customHeight="1">
      <c r="A134" s="31"/>
      <c r="B134" s="32"/>
      <c r="C134" s="180" t="s">
        <v>252</v>
      </c>
      <c r="D134" s="180" t="s">
        <v>121</v>
      </c>
      <c r="E134" s="181" t="s">
        <v>253</v>
      </c>
      <c r="F134" s="182" t="s">
        <v>254</v>
      </c>
      <c r="G134" s="183" t="s">
        <v>206</v>
      </c>
      <c r="H134" s="184">
        <v>7</v>
      </c>
      <c r="I134" s="185"/>
      <c r="J134" s="186">
        <f t="shared" si="10"/>
        <v>0</v>
      </c>
      <c r="K134" s="182" t="s">
        <v>125</v>
      </c>
      <c r="L134" s="36"/>
      <c r="M134" s="187" t="s">
        <v>19</v>
      </c>
      <c r="N134" s="188" t="s">
        <v>40</v>
      </c>
      <c r="O134" s="61"/>
      <c r="P134" s="189">
        <f t="shared" si="11"/>
        <v>0</v>
      </c>
      <c r="Q134" s="189">
        <v>0</v>
      </c>
      <c r="R134" s="189">
        <f t="shared" si="12"/>
        <v>0</v>
      </c>
      <c r="S134" s="189">
        <v>0</v>
      </c>
      <c r="T134" s="190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1" t="s">
        <v>189</v>
      </c>
      <c r="AT134" s="191" t="s">
        <v>121</v>
      </c>
      <c r="AU134" s="191" t="s">
        <v>79</v>
      </c>
      <c r="AY134" s="14" t="s">
        <v>119</v>
      </c>
      <c r="BE134" s="192">
        <f t="shared" si="14"/>
        <v>0</v>
      </c>
      <c r="BF134" s="192">
        <f t="shared" si="15"/>
        <v>0</v>
      </c>
      <c r="BG134" s="192">
        <f t="shared" si="16"/>
        <v>0</v>
      </c>
      <c r="BH134" s="192">
        <f t="shared" si="17"/>
        <v>0</v>
      </c>
      <c r="BI134" s="192">
        <f t="shared" si="18"/>
        <v>0</v>
      </c>
      <c r="BJ134" s="14" t="s">
        <v>77</v>
      </c>
      <c r="BK134" s="192">
        <f t="shared" si="19"/>
        <v>0</v>
      </c>
      <c r="BL134" s="14" t="s">
        <v>189</v>
      </c>
      <c r="BM134" s="191" t="s">
        <v>255</v>
      </c>
    </row>
    <row r="135" spans="1:65" s="2" customFormat="1" ht="16.5" customHeight="1">
      <c r="A135" s="31"/>
      <c r="B135" s="32"/>
      <c r="C135" s="180" t="s">
        <v>256</v>
      </c>
      <c r="D135" s="180" t="s">
        <v>121</v>
      </c>
      <c r="E135" s="181" t="s">
        <v>257</v>
      </c>
      <c r="F135" s="182" t="s">
        <v>258</v>
      </c>
      <c r="G135" s="183" t="s">
        <v>206</v>
      </c>
      <c r="H135" s="184">
        <v>5</v>
      </c>
      <c r="I135" s="185"/>
      <c r="J135" s="186">
        <f t="shared" si="10"/>
        <v>0</v>
      </c>
      <c r="K135" s="182" t="s">
        <v>125</v>
      </c>
      <c r="L135" s="36"/>
      <c r="M135" s="187" t="s">
        <v>19</v>
      </c>
      <c r="N135" s="188" t="s">
        <v>40</v>
      </c>
      <c r="O135" s="61"/>
      <c r="P135" s="189">
        <f t="shared" si="11"/>
        <v>0</v>
      </c>
      <c r="Q135" s="189">
        <v>0</v>
      </c>
      <c r="R135" s="189">
        <f t="shared" si="12"/>
        <v>0</v>
      </c>
      <c r="S135" s="189">
        <v>0</v>
      </c>
      <c r="T135" s="190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189</v>
      </c>
      <c r="AT135" s="191" t="s">
        <v>121</v>
      </c>
      <c r="AU135" s="191" t="s">
        <v>79</v>
      </c>
      <c r="AY135" s="14" t="s">
        <v>119</v>
      </c>
      <c r="BE135" s="192">
        <f t="shared" si="14"/>
        <v>0</v>
      </c>
      <c r="BF135" s="192">
        <f t="shared" si="15"/>
        <v>0</v>
      </c>
      <c r="BG135" s="192">
        <f t="shared" si="16"/>
        <v>0</v>
      </c>
      <c r="BH135" s="192">
        <f t="shared" si="17"/>
        <v>0</v>
      </c>
      <c r="BI135" s="192">
        <f t="shared" si="18"/>
        <v>0</v>
      </c>
      <c r="BJ135" s="14" t="s">
        <v>77</v>
      </c>
      <c r="BK135" s="192">
        <f t="shared" si="19"/>
        <v>0</v>
      </c>
      <c r="BL135" s="14" t="s">
        <v>189</v>
      </c>
      <c r="BM135" s="191" t="s">
        <v>259</v>
      </c>
    </row>
    <row r="136" spans="1:65" s="2" customFormat="1" ht="16.5" customHeight="1">
      <c r="A136" s="31"/>
      <c r="B136" s="32"/>
      <c r="C136" s="180" t="s">
        <v>207</v>
      </c>
      <c r="D136" s="180" t="s">
        <v>121</v>
      </c>
      <c r="E136" s="181" t="s">
        <v>260</v>
      </c>
      <c r="F136" s="182" t="s">
        <v>261</v>
      </c>
      <c r="G136" s="183" t="s">
        <v>206</v>
      </c>
      <c r="H136" s="184">
        <v>3</v>
      </c>
      <c r="I136" s="185"/>
      <c r="J136" s="186">
        <f t="shared" si="10"/>
        <v>0</v>
      </c>
      <c r="K136" s="182" t="s">
        <v>125</v>
      </c>
      <c r="L136" s="36"/>
      <c r="M136" s="187" t="s">
        <v>19</v>
      </c>
      <c r="N136" s="188" t="s">
        <v>40</v>
      </c>
      <c r="O136" s="61"/>
      <c r="P136" s="189">
        <f t="shared" si="11"/>
        <v>0</v>
      </c>
      <c r="Q136" s="189">
        <v>0</v>
      </c>
      <c r="R136" s="189">
        <f t="shared" si="12"/>
        <v>0</v>
      </c>
      <c r="S136" s="189">
        <v>0</v>
      </c>
      <c r="T136" s="190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189</v>
      </c>
      <c r="AT136" s="191" t="s">
        <v>121</v>
      </c>
      <c r="AU136" s="191" t="s">
        <v>79</v>
      </c>
      <c r="AY136" s="14" t="s">
        <v>119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4" t="s">
        <v>77</v>
      </c>
      <c r="BK136" s="192">
        <f t="shared" si="19"/>
        <v>0</v>
      </c>
      <c r="BL136" s="14" t="s">
        <v>189</v>
      </c>
      <c r="BM136" s="191" t="s">
        <v>262</v>
      </c>
    </row>
    <row r="137" spans="1:65" s="2" customFormat="1" ht="16.5" customHeight="1">
      <c r="A137" s="31"/>
      <c r="B137" s="32"/>
      <c r="C137" s="180" t="s">
        <v>263</v>
      </c>
      <c r="D137" s="180" t="s">
        <v>121</v>
      </c>
      <c r="E137" s="181" t="s">
        <v>264</v>
      </c>
      <c r="F137" s="182" t="s">
        <v>265</v>
      </c>
      <c r="G137" s="183" t="s">
        <v>206</v>
      </c>
      <c r="H137" s="184">
        <v>5</v>
      </c>
      <c r="I137" s="185"/>
      <c r="J137" s="186">
        <f t="shared" si="10"/>
        <v>0</v>
      </c>
      <c r="K137" s="182" t="s">
        <v>125</v>
      </c>
      <c r="L137" s="36"/>
      <c r="M137" s="187" t="s">
        <v>19</v>
      </c>
      <c r="N137" s="188" t="s">
        <v>40</v>
      </c>
      <c r="O137" s="61"/>
      <c r="P137" s="189">
        <f t="shared" si="11"/>
        <v>0</v>
      </c>
      <c r="Q137" s="189">
        <v>0</v>
      </c>
      <c r="R137" s="189">
        <f t="shared" si="12"/>
        <v>0</v>
      </c>
      <c r="S137" s="189">
        <v>0</v>
      </c>
      <c r="T137" s="190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1" t="s">
        <v>189</v>
      </c>
      <c r="AT137" s="191" t="s">
        <v>121</v>
      </c>
      <c r="AU137" s="191" t="s">
        <v>79</v>
      </c>
      <c r="AY137" s="14" t="s">
        <v>119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4" t="s">
        <v>77</v>
      </c>
      <c r="BK137" s="192">
        <f t="shared" si="19"/>
        <v>0</v>
      </c>
      <c r="BL137" s="14" t="s">
        <v>189</v>
      </c>
      <c r="BM137" s="191" t="s">
        <v>266</v>
      </c>
    </row>
    <row r="138" spans="1:65" s="2" customFormat="1" ht="16.5" customHeight="1">
      <c r="A138" s="31"/>
      <c r="B138" s="32"/>
      <c r="C138" s="180" t="s">
        <v>267</v>
      </c>
      <c r="D138" s="180" t="s">
        <v>121</v>
      </c>
      <c r="E138" s="181" t="s">
        <v>268</v>
      </c>
      <c r="F138" s="182" t="s">
        <v>269</v>
      </c>
      <c r="G138" s="183" t="s">
        <v>206</v>
      </c>
      <c r="H138" s="184">
        <v>2</v>
      </c>
      <c r="I138" s="185"/>
      <c r="J138" s="186">
        <f t="shared" si="10"/>
        <v>0</v>
      </c>
      <c r="K138" s="182" t="s">
        <v>125</v>
      </c>
      <c r="L138" s="36"/>
      <c r="M138" s="187" t="s">
        <v>19</v>
      </c>
      <c r="N138" s="188" t="s">
        <v>40</v>
      </c>
      <c r="O138" s="61"/>
      <c r="P138" s="189">
        <f t="shared" si="11"/>
        <v>0</v>
      </c>
      <c r="Q138" s="189">
        <v>7.6999999999999996E-4</v>
      </c>
      <c r="R138" s="189">
        <f t="shared" si="12"/>
        <v>1.5399999999999999E-3</v>
      </c>
      <c r="S138" s="189">
        <v>0</v>
      </c>
      <c r="T138" s="190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189</v>
      </c>
      <c r="AT138" s="191" t="s">
        <v>121</v>
      </c>
      <c r="AU138" s="191" t="s">
        <v>79</v>
      </c>
      <c r="AY138" s="14" t="s">
        <v>119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4" t="s">
        <v>77</v>
      </c>
      <c r="BK138" s="192">
        <f t="shared" si="19"/>
        <v>0</v>
      </c>
      <c r="BL138" s="14" t="s">
        <v>189</v>
      </c>
      <c r="BM138" s="191" t="s">
        <v>270</v>
      </c>
    </row>
    <row r="139" spans="1:65" s="2" customFormat="1" ht="16.5" customHeight="1">
      <c r="A139" s="31"/>
      <c r="B139" s="32"/>
      <c r="C139" s="180" t="s">
        <v>271</v>
      </c>
      <c r="D139" s="180" t="s">
        <v>121</v>
      </c>
      <c r="E139" s="181" t="s">
        <v>272</v>
      </c>
      <c r="F139" s="182" t="s">
        <v>273</v>
      </c>
      <c r="G139" s="183" t="s">
        <v>206</v>
      </c>
      <c r="H139" s="184">
        <v>2</v>
      </c>
      <c r="I139" s="185"/>
      <c r="J139" s="186">
        <f t="shared" si="10"/>
        <v>0</v>
      </c>
      <c r="K139" s="182" t="s">
        <v>125</v>
      </c>
      <c r="L139" s="36"/>
      <c r="M139" s="187" t="s">
        <v>19</v>
      </c>
      <c r="N139" s="188" t="s">
        <v>40</v>
      </c>
      <c r="O139" s="61"/>
      <c r="P139" s="189">
        <f t="shared" si="11"/>
        <v>0</v>
      </c>
      <c r="Q139" s="189">
        <v>2.1199999999999999E-3</v>
      </c>
      <c r="R139" s="189">
        <f t="shared" si="12"/>
        <v>4.2399999999999998E-3</v>
      </c>
      <c r="S139" s="189">
        <v>0</v>
      </c>
      <c r="T139" s="190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1" t="s">
        <v>189</v>
      </c>
      <c r="AT139" s="191" t="s">
        <v>121</v>
      </c>
      <c r="AU139" s="191" t="s">
        <v>79</v>
      </c>
      <c r="AY139" s="14" t="s">
        <v>119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4" t="s">
        <v>77</v>
      </c>
      <c r="BK139" s="192">
        <f t="shared" si="19"/>
        <v>0</v>
      </c>
      <c r="BL139" s="14" t="s">
        <v>189</v>
      </c>
      <c r="BM139" s="191" t="s">
        <v>274</v>
      </c>
    </row>
    <row r="140" spans="1:65" s="2" customFormat="1" ht="16.5" customHeight="1">
      <c r="A140" s="31"/>
      <c r="B140" s="32"/>
      <c r="C140" s="180" t="s">
        <v>275</v>
      </c>
      <c r="D140" s="180" t="s">
        <v>121</v>
      </c>
      <c r="E140" s="181" t="s">
        <v>276</v>
      </c>
      <c r="F140" s="182" t="s">
        <v>277</v>
      </c>
      <c r="G140" s="183" t="s">
        <v>206</v>
      </c>
      <c r="H140" s="184">
        <v>1</v>
      </c>
      <c r="I140" s="185"/>
      <c r="J140" s="186">
        <f t="shared" si="10"/>
        <v>0</v>
      </c>
      <c r="K140" s="182" t="s">
        <v>125</v>
      </c>
      <c r="L140" s="36"/>
      <c r="M140" s="187" t="s">
        <v>19</v>
      </c>
      <c r="N140" s="188" t="s">
        <v>40</v>
      </c>
      <c r="O140" s="61"/>
      <c r="P140" s="189">
        <f t="shared" si="11"/>
        <v>0</v>
      </c>
      <c r="Q140" s="189">
        <v>2.9E-4</v>
      </c>
      <c r="R140" s="189">
        <f t="shared" si="12"/>
        <v>2.9E-4</v>
      </c>
      <c r="S140" s="189">
        <v>0</v>
      </c>
      <c r="T140" s="190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189</v>
      </c>
      <c r="AT140" s="191" t="s">
        <v>121</v>
      </c>
      <c r="AU140" s="191" t="s">
        <v>79</v>
      </c>
      <c r="AY140" s="14" t="s">
        <v>119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4" t="s">
        <v>77</v>
      </c>
      <c r="BK140" s="192">
        <f t="shared" si="19"/>
        <v>0</v>
      </c>
      <c r="BL140" s="14" t="s">
        <v>189</v>
      </c>
      <c r="BM140" s="191" t="s">
        <v>278</v>
      </c>
    </row>
    <row r="141" spans="1:65" s="2" customFormat="1" ht="16.5" customHeight="1">
      <c r="A141" s="31"/>
      <c r="B141" s="32"/>
      <c r="C141" s="180" t="s">
        <v>279</v>
      </c>
      <c r="D141" s="180" t="s">
        <v>121</v>
      </c>
      <c r="E141" s="181" t="s">
        <v>280</v>
      </c>
      <c r="F141" s="182" t="s">
        <v>281</v>
      </c>
      <c r="G141" s="183" t="s">
        <v>206</v>
      </c>
      <c r="H141" s="184">
        <v>1</v>
      </c>
      <c r="I141" s="185"/>
      <c r="J141" s="186">
        <f t="shared" si="10"/>
        <v>0</v>
      </c>
      <c r="K141" s="182" t="s">
        <v>125</v>
      </c>
      <c r="L141" s="36"/>
      <c r="M141" s="187" t="s">
        <v>19</v>
      </c>
      <c r="N141" s="188" t="s">
        <v>40</v>
      </c>
      <c r="O141" s="61"/>
      <c r="P141" s="189">
        <f t="shared" si="11"/>
        <v>0</v>
      </c>
      <c r="Q141" s="189">
        <v>9.0000000000000006E-5</v>
      </c>
      <c r="R141" s="189">
        <f t="shared" si="12"/>
        <v>9.0000000000000006E-5</v>
      </c>
      <c r="S141" s="189">
        <v>0</v>
      </c>
      <c r="T141" s="190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1" t="s">
        <v>189</v>
      </c>
      <c r="AT141" s="191" t="s">
        <v>121</v>
      </c>
      <c r="AU141" s="191" t="s">
        <v>79</v>
      </c>
      <c r="AY141" s="14" t="s">
        <v>119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4" t="s">
        <v>77</v>
      </c>
      <c r="BK141" s="192">
        <f t="shared" si="19"/>
        <v>0</v>
      </c>
      <c r="BL141" s="14" t="s">
        <v>189</v>
      </c>
      <c r="BM141" s="191" t="s">
        <v>282</v>
      </c>
    </row>
    <row r="142" spans="1:65" s="2" customFormat="1" ht="16.5" customHeight="1">
      <c r="A142" s="31"/>
      <c r="B142" s="32"/>
      <c r="C142" s="180" t="s">
        <v>283</v>
      </c>
      <c r="D142" s="180" t="s">
        <v>121</v>
      </c>
      <c r="E142" s="181" t="s">
        <v>284</v>
      </c>
      <c r="F142" s="182" t="s">
        <v>285</v>
      </c>
      <c r="G142" s="183" t="s">
        <v>206</v>
      </c>
      <c r="H142" s="184">
        <v>2</v>
      </c>
      <c r="I142" s="185"/>
      <c r="J142" s="186">
        <f t="shared" si="10"/>
        <v>0</v>
      </c>
      <c r="K142" s="182" t="s">
        <v>125</v>
      </c>
      <c r="L142" s="36"/>
      <c r="M142" s="187" t="s">
        <v>19</v>
      </c>
      <c r="N142" s="188" t="s">
        <v>40</v>
      </c>
      <c r="O142" s="61"/>
      <c r="P142" s="189">
        <f t="shared" si="11"/>
        <v>0</v>
      </c>
      <c r="Q142" s="189">
        <v>1.8000000000000001E-4</v>
      </c>
      <c r="R142" s="189">
        <f t="shared" si="12"/>
        <v>3.6000000000000002E-4</v>
      </c>
      <c r="S142" s="189">
        <v>0</v>
      </c>
      <c r="T142" s="190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189</v>
      </c>
      <c r="AT142" s="191" t="s">
        <v>121</v>
      </c>
      <c r="AU142" s="191" t="s">
        <v>79</v>
      </c>
      <c r="AY142" s="14" t="s">
        <v>119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4" t="s">
        <v>77</v>
      </c>
      <c r="BK142" s="192">
        <f t="shared" si="19"/>
        <v>0</v>
      </c>
      <c r="BL142" s="14" t="s">
        <v>189</v>
      </c>
      <c r="BM142" s="191" t="s">
        <v>286</v>
      </c>
    </row>
    <row r="143" spans="1:65" s="2" customFormat="1" ht="16.5" customHeight="1">
      <c r="A143" s="31"/>
      <c r="B143" s="32"/>
      <c r="C143" s="193" t="s">
        <v>287</v>
      </c>
      <c r="D143" s="193" t="s">
        <v>152</v>
      </c>
      <c r="E143" s="194" t="s">
        <v>288</v>
      </c>
      <c r="F143" s="195" t="s">
        <v>289</v>
      </c>
      <c r="G143" s="196" t="s">
        <v>206</v>
      </c>
      <c r="H143" s="197">
        <v>5</v>
      </c>
      <c r="I143" s="198"/>
      <c r="J143" s="199">
        <f t="shared" si="10"/>
        <v>0</v>
      </c>
      <c r="K143" s="195" t="s">
        <v>19</v>
      </c>
      <c r="L143" s="200"/>
      <c r="M143" s="201" t="s">
        <v>19</v>
      </c>
      <c r="N143" s="202" t="s">
        <v>40</v>
      </c>
      <c r="O143" s="61"/>
      <c r="P143" s="189">
        <f t="shared" si="11"/>
        <v>0</v>
      </c>
      <c r="Q143" s="189">
        <v>3.3E-4</v>
      </c>
      <c r="R143" s="189">
        <f t="shared" si="12"/>
        <v>1.65E-3</v>
      </c>
      <c r="S143" s="189">
        <v>0</v>
      </c>
      <c r="T143" s="190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1" t="s">
        <v>207</v>
      </c>
      <c r="AT143" s="191" t="s">
        <v>152</v>
      </c>
      <c r="AU143" s="191" t="s">
        <v>79</v>
      </c>
      <c r="AY143" s="14" t="s">
        <v>119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4" t="s">
        <v>77</v>
      </c>
      <c r="BK143" s="192">
        <f t="shared" si="19"/>
        <v>0</v>
      </c>
      <c r="BL143" s="14" t="s">
        <v>189</v>
      </c>
      <c r="BM143" s="191" t="s">
        <v>290</v>
      </c>
    </row>
    <row r="144" spans="1:65" s="2" customFormat="1" ht="16.5" customHeight="1">
      <c r="A144" s="31"/>
      <c r="B144" s="32"/>
      <c r="C144" s="180" t="s">
        <v>291</v>
      </c>
      <c r="D144" s="180" t="s">
        <v>121</v>
      </c>
      <c r="E144" s="181" t="s">
        <v>292</v>
      </c>
      <c r="F144" s="182" t="s">
        <v>293</v>
      </c>
      <c r="G144" s="183" t="s">
        <v>169</v>
      </c>
      <c r="H144" s="184">
        <v>144.19999999999999</v>
      </c>
      <c r="I144" s="185"/>
      <c r="J144" s="186">
        <f t="shared" si="10"/>
        <v>0</v>
      </c>
      <c r="K144" s="182" t="s">
        <v>125</v>
      </c>
      <c r="L144" s="36"/>
      <c r="M144" s="187" t="s">
        <v>19</v>
      </c>
      <c r="N144" s="188" t="s">
        <v>40</v>
      </c>
      <c r="O144" s="61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189</v>
      </c>
      <c r="AT144" s="191" t="s">
        <v>121</v>
      </c>
      <c r="AU144" s="191" t="s">
        <v>79</v>
      </c>
      <c r="AY144" s="14" t="s">
        <v>119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4" t="s">
        <v>77</v>
      </c>
      <c r="BK144" s="192">
        <f t="shared" si="19"/>
        <v>0</v>
      </c>
      <c r="BL144" s="14" t="s">
        <v>189</v>
      </c>
      <c r="BM144" s="191" t="s">
        <v>294</v>
      </c>
    </row>
    <row r="145" spans="1:65" s="2" customFormat="1" ht="16.5" customHeight="1">
      <c r="A145" s="31"/>
      <c r="B145" s="32"/>
      <c r="C145" s="180" t="s">
        <v>295</v>
      </c>
      <c r="D145" s="180" t="s">
        <v>121</v>
      </c>
      <c r="E145" s="181" t="s">
        <v>296</v>
      </c>
      <c r="F145" s="182" t="s">
        <v>297</v>
      </c>
      <c r="G145" s="183" t="s">
        <v>169</v>
      </c>
      <c r="H145" s="184">
        <v>32</v>
      </c>
      <c r="I145" s="185"/>
      <c r="J145" s="186">
        <f t="shared" si="10"/>
        <v>0</v>
      </c>
      <c r="K145" s="182" t="s">
        <v>125</v>
      </c>
      <c r="L145" s="36"/>
      <c r="M145" s="187" t="s">
        <v>19</v>
      </c>
      <c r="N145" s="188" t="s">
        <v>40</v>
      </c>
      <c r="O145" s="61"/>
      <c r="P145" s="189">
        <f t="shared" si="11"/>
        <v>0</v>
      </c>
      <c r="Q145" s="189">
        <v>0</v>
      </c>
      <c r="R145" s="189">
        <f t="shared" si="12"/>
        <v>0</v>
      </c>
      <c r="S145" s="189">
        <v>0</v>
      </c>
      <c r="T145" s="190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1" t="s">
        <v>189</v>
      </c>
      <c r="AT145" s="191" t="s">
        <v>121</v>
      </c>
      <c r="AU145" s="191" t="s">
        <v>79</v>
      </c>
      <c r="AY145" s="14" t="s">
        <v>119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4" t="s">
        <v>77</v>
      </c>
      <c r="BK145" s="192">
        <f t="shared" si="19"/>
        <v>0</v>
      </c>
      <c r="BL145" s="14" t="s">
        <v>189</v>
      </c>
      <c r="BM145" s="191" t="s">
        <v>298</v>
      </c>
    </row>
    <row r="146" spans="1:65" s="2" customFormat="1" ht="21.75" customHeight="1">
      <c r="A146" s="31"/>
      <c r="B146" s="32"/>
      <c r="C146" s="180" t="s">
        <v>299</v>
      </c>
      <c r="D146" s="180" t="s">
        <v>121</v>
      </c>
      <c r="E146" s="181" t="s">
        <v>300</v>
      </c>
      <c r="F146" s="182" t="s">
        <v>301</v>
      </c>
      <c r="G146" s="183" t="s">
        <v>145</v>
      </c>
      <c r="H146" s="184">
        <v>1.095</v>
      </c>
      <c r="I146" s="185"/>
      <c r="J146" s="186">
        <f t="shared" si="10"/>
        <v>0</v>
      </c>
      <c r="K146" s="182" t="s">
        <v>125</v>
      </c>
      <c r="L146" s="36"/>
      <c r="M146" s="187" t="s">
        <v>19</v>
      </c>
      <c r="N146" s="188" t="s">
        <v>40</v>
      </c>
      <c r="O146" s="61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189</v>
      </c>
      <c r="AT146" s="191" t="s">
        <v>121</v>
      </c>
      <c r="AU146" s="191" t="s">
        <v>79</v>
      </c>
      <c r="AY146" s="14" t="s">
        <v>119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4" t="s">
        <v>77</v>
      </c>
      <c r="BK146" s="192">
        <f t="shared" si="19"/>
        <v>0</v>
      </c>
      <c r="BL146" s="14" t="s">
        <v>189</v>
      </c>
      <c r="BM146" s="191" t="s">
        <v>302</v>
      </c>
    </row>
    <row r="147" spans="1:65" s="12" customFormat="1" ht="22.9" customHeight="1">
      <c r="B147" s="164"/>
      <c r="C147" s="165"/>
      <c r="D147" s="166" t="s">
        <v>68</v>
      </c>
      <c r="E147" s="178" t="s">
        <v>303</v>
      </c>
      <c r="F147" s="178" t="s">
        <v>304</v>
      </c>
      <c r="G147" s="165"/>
      <c r="H147" s="165"/>
      <c r="I147" s="168"/>
      <c r="J147" s="179">
        <f>BK147</f>
        <v>0</v>
      </c>
      <c r="K147" s="165"/>
      <c r="L147" s="170"/>
      <c r="M147" s="171"/>
      <c r="N147" s="172"/>
      <c r="O147" s="172"/>
      <c r="P147" s="173">
        <f>SUM(P148:P197)</f>
        <v>0</v>
      </c>
      <c r="Q147" s="172"/>
      <c r="R147" s="173">
        <f>SUM(R148:R197)</f>
        <v>0.96295300000000017</v>
      </c>
      <c r="S147" s="172"/>
      <c r="T147" s="174">
        <f>SUM(T148:T197)</f>
        <v>0</v>
      </c>
      <c r="AR147" s="175" t="s">
        <v>79</v>
      </c>
      <c r="AT147" s="176" t="s">
        <v>68</v>
      </c>
      <c r="AU147" s="176" t="s">
        <v>77</v>
      </c>
      <c r="AY147" s="175" t="s">
        <v>119</v>
      </c>
      <c r="BK147" s="177">
        <f>SUM(BK148:BK197)</f>
        <v>0</v>
      </c>
    </row>
    <row r="148" spans="1:65" s="2" customFormat="1" ht="16.5" customHeight="1">
      <c r="A148" s="31"/>
      <c r="B148" s="32"/>
      <c r="C148" s="180" t="s">
        <v>305</v>
      </c>
      <c r="D148" s="180" t="s">
        <v>121</v>
      </c>
      <c r="E148" s="181" t="s">
        <v>306</v>
      </c>
      <c r="F148" s="182" t="s">
        <v>307</v>
      </c>
      <c r="G148" s="183" t="s">
        <v>169</v>
      </c>
      <c r="H148" s="184">
        <v>39</v>
      </c>
      <c r="I148" s="185"/>
      <c r="J148" s="186">
        <f t="shared" ref="J148:J179" si="20">ROUND(I148*H148,2)</f>
        <v>0</v>
      </c>
      <c r="K148" s="182" t="s">
        <v>125</v>
      </c>
      <c r="L148" s="36"/>
      <c r="M148" s="187" t="s">
        <v>19</v>
      </c>
      <c r="N148" s="188" t="s">
        <v>40</v>
      </c>
      <c r="O148" s="61"/>
      <c r="P148" s="189">
        <f t="shared" ref="P148:P179" si="21">O148*H148</f>
        <v>0</v>
      </c>
      <c r="Q148" s="189">
        <v>4.5100000000000001E-3</v>
      </c>
      <c r="R148" s="189">
        <f t="shared" ref="R148:R179" si="22">Q148*H148</f>
        <v>0.17588999999999999</v>
      </c>
      <c r="S148" s="189">
        <v>0</v>
      </c>
      <c r="T148" s="190">
        <f t="shared" ref="T148:T179" si="23"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189</v>
      </c>
      <c r="AT148" s="191" t="s">
        <v>121</v>
      </c>
      <c r="AU148" s="191" t="s">
        <v>79</v>
      </c>
      <c r="AY148" s="14" t="s">
        <v>119</v>
      </c>
      <c r="BE148" s="192">
        <f t="shared" ref="BE148:BE179" si="24">IF(N148="základní",J148,0)</f>
        <v>0</v>
      </c>
      <c r="BF148" s="192">
        <f t="shared" ref="BF148:BF179" si="25">IF(N148="snížená",J148,0)</f>
        <v>0</v>
      </c>
      <c r="BG148" s="192">
        <f t="shared" ref="BG148:BG179" si="26">IF(N148="zákl. přenesená",J148,0)</f>
        <v>0</v>
      </c>
      <c r="BH148" s="192">
        <f t="shared" ref="BH148:BH179" si="27">IF(N148="sníž. přenesená",J148,0)</f>
        <v>0</v>
      </c>
      <c r="BI148" s="192">
        <f t="shared" ref="BI148:BI179" si="28">IF(N148="nulová",J148,0)</f>
        <v>0</v>
      </c>
      <c r="BJ148" s="14" t="s">
        <v>77</v>
      </c>
      <c r="BK148" s="192">
        <f t="shared" ref="BK148:BK179" si="29">ROUND(I148*H148,2)</f>
        <v>0</v>
      </c>
      <c r="BL148" s="14" t="s">
        <v>189</v>
      </c>
      <c r="BM148" s="191" t="s">
        <v>308</v>
      </c>
    </row>
    <row r="149" spans="1:65" s="2" customFormat="1" ht="21.75" customHeight="1">
      <c r="A149" s="31"/>
      <c r="B149" s="32"/>
      <c r="C149" s="180" t="s">
        <v>309</v>
      </c>
      <c r="D149" s="180" t="s">
        <v>121</v>
      </c>
      <c r="E149" s="181" t="s">
        <v>310</v>
      </c>
      <c r="F149" s="182" t="s">
        <v>311</v>
      </c>
      <c r="G149" s="183" t="s">
        <v>206</v>
      </c>
      <c r="H149" s="184">
        <v>1</v>
      </c>
      <c r="I149" s="185"/>
      <c r="J149" s="186">
        <f t="shared" si="20"/>
        <v>0</v>
      </c>
      <c r="K149" s="182" t="s">
        <v>125</v>
      </c>
      <c r="L149" s="36"/>
      <c r="M149" s="187" t="s">
        <v>19</v>
      </c>
      <c r="N149" s="188" t="s">
        <v>40</v>
      </c>
      <c r="O149" s="61"/>
      <c r="P149" s="189">
        <f t="shared" si="21"/>
        <v>0</v>
      </c>
      <c r="Q149" s="189">
        <v>1.92E-3</v>
      </c>
      <c r="R149" s="189">
        <f t="shared" si="22"/>
        <v>1.92E-3</v>
      </c>
      <c r="S149" s="189">
        <v>0</v>
      </c>
      <c r="T149" s="190">
        <f t="shared" si="2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1" t="s">
        <v>189</v>
      </c>
      <c r="AT149" s="191" t="s">
        <v>121</v>
      </c>
      <c r="AU149" s="191" t="s">
        <v>79</v>
      </c>
      <c r="AY149" s="14" t="s">
        <v>119</v>
      </c>
      <c r="BE149" s="192">
        <f t="shared" si="24"/>
        <v>0</v>
      </c>
      <c r="BF149" s="192">
        <f t="shared" si="25"/>
        <v>0</v>
      </c>
      <c r="BG149" s="192">
        <f t="shared" si="26"/>
        <v>0</v>
      </c>
      <c r="BH149" s="192">
        <f t="shared" si="27"/>
        <v>0</v>
      </c>
      <c r="BI149" s="192">
        <f t="shared" si="28"/>
        <v>0</v>
      </c>
      <c r="BJ149" s="14" t="s">
        <v>77</v>
      </c>
      <c r="BK149" s="192">
        <f t="shared" si="29"/>
        <v>0</v>
      </c>
      <c r="BL149" s="14" t="s">
        <v>189</v>
      </c>
      <c r="BM149" s="191" t="s">
        <v>312</v>
      </c>
    </row>
    <row r="150" spans="1:65" s="2" customFormat="1" ht="16.5" customHeight="1">
      <c r="A150" s="31"/>
      <c r="B150" s="32"/>
      <c r="C150" s="180" t="s">
        <v>313</v>
      </c>
      <c r="D150" s="180" t="s">
        <v>121</v>
      </c>
      <c r="E150" s="181" t="s">
        <v>314</v>
      </c>
      <c r="F150" s="182" t="s">
        <v>315</v>
      </c>
      <c r="G150" s="183" t="s">
        <v>206</v>
      </c>
      <c r="H150" s="184">
        <v>1</v>
      </c>
      <c r="I150" s="185"/>
      <c r="J150" s="186">
        <f t="shared" si="20"/>
        <v>0</v>
      </c>
      <c r="K150" s="182" t="s">
        <v>125</v>
      </c>
      <c r="L150" s="36"/>
      <c r="M150" s="187" t="s">
        <v>19</v>
      </c>
      <c r="N150" s="188" t="s">
        <v>40</v>
      </c>
      <c r="O150" s="61"/>
      <c r="P150" s="189">
        <f t="shared" si="21"/>
        <v>0</v>
      </c>
      <c r="Q150" s="189">
        <v>5.0000000000000002E-5</v>
      </c>
      <c r="R150" s="189">
        <f t="shared" si="22"/>
        <v>5.0000000000000002E-5</v>
      </c>
      <c r="S150" s="189">
        <v>0</v>
      </c>
      <c r="T150" s="190">
        <f t="shared" si="2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1" t="s">
        <v>189</v>
      </c>
      <c r="AT150" s="191" t="s">
        <v>121</v>
      </c>
      <c r="AU150" s="191" t="s">
        <v>79</v>
      </c>
      <c r="AY150" s="14" t="s">
        <v>119</v>
      </c>
      <c r="BE150" s="192">
        <f t="shared" si="24"/>
        <v>0</v>
      </c>
      <c r="BF150" s="192">
        <f t="shared" si="25"/>
        <v>0</v>
      </c>
      <c r="BG150" s="192">
        <f t="shared" si="26"/>
        <v>0</v>
      </c>
      <c r="BH150" s="192">
        <f t="shared" si="27"/>
        <v>0</v>
      </c>
      <c r="BI150" s="192">
        <f t="shared" si="28"/>
        <v>0</v>
      </c>
      <c r="BJ150" s="14" t="s">
        <v>77</v>
      </c>
      <c r="BK150" s="192">
        <f t="shared" si="29"/>
        <v>0</v>
      </c>
      <c r="BL150" s="14" t="s">
        <v>189</v>
      </c>
      <c r="BM150" s="191" t="s">
        <v>316</v>
      </c>
    </row>
    <row r="151" spans="1:65" s="2" customFormat="1" ht="16.5" customHeight="1">
      <c r="A151" s="31"/>
      <c r="B151" s="32"/>
      <c r="C151" s="193" t="s">
        <v>317</v>
      </c>
      <c r="D151" s="193" t="s">
        <v>152</v>
      </c>
      <c r="E151" s="194" t="s">
        <v>318</v>
      </c>
      <c r="F151" s="195" t="s">
        <v>319</v>
      </c>
      <c r="G151" s="196" t="s">
        <v>169</v>
      </c>
      <c r="H151" s="197">
        <v>1</v>
      </c>
      <c r="I151" s="198"/>
      <c r="J151" s="199">
        <f t="shared" si="20"/>
        <v>0</v>
      </c>
      <c r="K151" s="195" t="s">
        <v>125</v>
      </c>
      <c r="L151" s="200"/>
      <c r="M151" s="201" t="s">
        <v>19</v>
      </c>
      <c r="N151" s="202" t="s">
        <v>40</v>
      </c>
      <c r="O151" s="61"/>
      <c r="P151" s="189">
        <f t="shared" si="21"/>
        <v>0</v>
      </c>
      <c r="Q151" s="189">
        <v>2.8700000000000002E-3</v>
      </c>
      <c r="R151" s="189">
        <f t="shared" si="22"/>
        <v>2.8700000000000002E-3</v>
      </c>
      <c r="S151" s="189">
        <v>0</v>
      </c>
      <c r="T151" s="190">
        <f t="shared" si="2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1" t="s">
        <v>207</v>
      </c>
      <c r="AT151" s="191" t="s">
        <v>152</v>
      </c>
      <c r="AU151" s="191" t="s">
        <v>79</v>
      </c>
      <c r="AY151" s="14" t="s">
        <v>119</v>
      </c>
      <c r="BE151" s="192">
        <f t="shared" si="24"/>
        <v>0</v>
      </c>
      <c r="BF151" s="192">
        <f t="shared" si="25"/>
        <v>0</v>
      </c>
      <c r="BG151" s="192">
        <f t="shared" si="26"/>
        <v>0</v>
      </c>
      <c r="BH151" s="192">
        <f t="shared" si="27"/>
        <v>0</v>
      </c>
      <c r="BI151" s="192">
        <f t="shared" si="28"/>
        <v>0</v>
      </c>
      <c r="BJ151" s="14" t="s">
        <v>77</v>
      </c>
      <c r="BK151" s="192">
        <f t="shared" si="29"/>
        <v>0</v>
      </c>
      <c r="BL151" s="14" t="s">
        <v>189</v>
      </c>
      <c r="BM151" s="191" t="s">
        <v>320</v>
      </c>
    </row>
    <row r="152" spans="1:65" s="2" customFormat="1" ht="16.5" customHeight="1">
      <c r="A152" s="31"/>
      <c r="B152" s="32"/>
      <c r="C152" s="180" t="s">
        <v>321</v>
      </c>
      <c r="D152" s="180" t="s">
        <v>121</v>
      </c>
      <c r="E152" s="181" t="s">
        <v>322</v>
      </c>
      <c r="F152" s="182" t="s">
        <v>323</v>
      </c>
      <c r="G152" s="183" t="s">
        <v>169</v>
      </c>
      <c r="H152" s="184">
        <v>141.30000000000001</v>
      </c>
      <c r="I152" s="185"/>
      <c r="J152" s="186">
        <f t="shared" si="20"/>
        <v>0</v>
      </c>
      <c r="K152" s="182" t="s">
        <v>125</v>
      </c>
      <c r="L152" s="36"/>
      <c r="M152" s="187" t="s">
        <v>19</v>
      </c>
      <c r="N152" s="188" t="s">
        <v>40</v>
      </c>
      <c r="O152" s="61"/>
      <c r="P152" s="189">
        <f t="shared" si="21"/>
        <v>0</v>
      </c>
      <c r="Q152" s="189">
        <v>8.4999999999999995E-4</v>
      </c>
      <c r="R152" s="189">
        <f t="shared" si="22"/>
        <v>0.120105</v>
      </c>
      <c r="S152" s="189">
        <v>0</v>
      </c>
      <c r="T152" s="190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189</v>
      </c>
      <c r="AT152" s="191" t="s">
        <v>121</v>
      </c>
      <c r="AU152" s="191" t="s">
        <v>79</v>
      </c>
      <c r="AY152" s="14" t="s">
        <v>119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4" t="s">
        <v>77</v>
      </c>
      <c r="BK152" s="192">
        <f t="shared" si="29"/>
        <v>0</v>
      </c>
      <c r="BL152" s="14" t="s">
        <v>189</v>
      </c>
      <c r="BM152" s="191" t="s">
        <v>324</v>
      </c>
    </row>
    <row r="153" spans="1:65" s="2" customFormat="1" ht="16.5" customHeight="1">
      <c r="A153" s="31"/>
      <c r="B153" s="32"/>
      <c r="C153" s="180" t="s">
        <v>325</v>
      </c>
      <c r="D153" s="180" t="s">
        <v>121</v>
      </c>
      <c r="E153" s="181" t="s">
        <v>326</v>
      </c>
      <c r="F153" s="182" t="s">
        <v>327</v>
      </c>
      <c r="G153" s="183" t="s">
        <v>169</v>
      </c>
      <c r="H153" s="184">
        <v>38.1</v>
      </c>
      <c r="I153" s="185"/>
      <c r="J153" s="186">
        <f t="shared" si="20"/>
        <v>0</v>
      </c>
      <c r="K153" s="182" t="s">
        <v>125</v>
      </c>
      <c r="L153" s="36"/>
      <c r="M153" s="187" t="s">
        <v>19</v>
      </c>
      <c r="N153" s="188" t="s">
        <v>40</v>
      </c>
      <c r="O153" s="61"/>
      <c r="P153" s="189">
        <f t="shared" si="21"/>
        <v>0</v>
      </c>
      <c r="Q153" s="189">
        <v>1.16E-3</v>
      </c>
      <c r="R153" s="189">
        <f t="shared" si="22"/>
        <v>4.4195999999999999E-2</v>
      </c>
      <c r="S153" s="189">
        <v>0</v>
      </c>
      <c r="T153" s="190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1" t="s">
        <v>189</v>
      </c>
      <c r="AT153" s="191" t="s">
        <v>121</v>
      </c>
      <c r="AU153" s="191" t="s">
        <v>79</v>
      </c>
      <c r="AY153" s="14" t="s">
        <v>119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4" t="s">
        <v>77</v>
      </c>
      <c r="BK153" s="192">
        <f t="shared" si="29"/>
        <v>0</v>
      </c>
      <c r="BL153" s="14" t="s">
        <v>189</v>
      </c>
      <c r="BM153" s="191" t="s">
        <v>328</v>
      </c>
    </row>
    <row r="154" spans="1:65" s="2" customFormat="1" ht="16.5" customHeight="1">
      <c r="A154" s="31"/>
      <c r="B154" s="32"/>
      <c r="C154" s="180" t="s">
        <v>329</v>
      </c>
      <c r="D154" s="180" t="s">
        <v>121</v>
      </c>
      <c r="E154" s="181" t="s">
        <v>330</v>
      </c>
      <c r="F154" s="182" t="s">
        <v>331</v>
      </c>
      <c r="G154" s="183" t="s">
        <v>169</v>
      </c>
      <c r="H154" s="184">
        <v>124.2</v>
      </c>
      <c r="I154" s="185"/>
      <c r="J154" s="186">
        <f t="shared" si="20"/>
        <v>0</v>
      </c>
      <c r="K154" s="182" t="s">
        <v>125</v>
      </c>
      <c r="L154" s="36"/>
      <c r="M154" s="187" t="s">
        <v>19</v>
      </c>
      <c r="N154" s="188" t="s">
        <v>40</v>
      </c>
      <c r="O154" s="61"/>
      <c r="P154" s="189">
        <f t="shared" si="21"/>
        <v>0</v>
      </c>
      <c r="Q154" s="189">
        <v>1.4400000000000001E-3</v>
      </c>
      <c r="R154" s="189">
        <f t="shared" si="22"/>
        <v>0.17884800000000001</v>
      </c>
      <c r="S154" s="189">
        <v>0</v>
      </c>
      <c r="T154" s="190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189</v>
      </c>
      <c r="AT154" s="191" t="s">
        <v>121</v>
      </c>
      <c r="AU154" s="191" t="s">
        <v>79</v>
      </c>
      <c r="AY154" s="14" t="s">
        <v>119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4" t="s">
        <v>77</v>
      </c>
      <c r="BK154" s="192">
        <f t="shared" si="29"/>
        <v>0</v>
      </c>
      <c r="BL154" s="14" t="s">
        <v>189</v>
      </c>
      <c r="BM154" s="191" t="s">
        <v>332</v>
      </c>
    </row>
    <row r="155" spans="1:65" s="2" customFormat="1" ht="16.5" customHeight="1">
      <c r="A155" s="31"/>
      <c r="B155" s="32"/>
      <c r="C155" s="180" t="s">
        <v>333</v>
      </c>
      <c r="D155" s="180" t="s">
        <v>121</v>
      </c>
      <c r="E155" s="181" t="s">
        <v>334</v>
      </c>
      <c r="F155" s="182" t="s">
        <v>335</v>
      </c>
      <c r="G155" s="183" t="s">
        <v>169</v>
      </c>
      <c r="H155" s="184">
        <v>24.4</v>
      </c>
      <c r="I155" s="185"/>
      <c r="J155" s="186">
        <f t="shared" si="20"/>
        <v>0</v>
      </c>
      <c r="K155" s="182" t="s">
        <v>125</v>
      </c>
      <c r="L155" s="36"/>
      <c r="M155" s="187" t="s">
        <v>19</v>
      </c>
      <c r="N155" s="188" t="s">
        <v>40</v>
      </c>
      <c r="O155" s="61"/>
      <c r="P155" s="189">
        <f t="shared" si="21"/>
        <v>0</v>
      </c>
      <c r="Q155" s="189">
        <v>2.81E-3</v>
      </c>
      <c r="R155" s="189">
        <f t="shared" si="22"/>
        <v>6.8564E-2</v>
      </c>
      <c r="S155" s="189">
        <v>0</v>
      </c>
      <c r="T155" s="190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1" t="s">
        <v>189</v>
      </c>
      <c r="AT155" s="191" t="s">
        <v>121</v>
      </c>
      <c r="AU155" s="191" t="s">
        <v>79</v>
      </c>
      <c r="AY155" s="14" t="s">
        <v>119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4" t="s">
        <v>77</v>
      </c>
      <c r="BK155" s="192">
        <f t="shared" si="29"/>
        <v>0</v>
      </c>
      <c r="BL155" s="14" t="s">
        <v>189</v>
      </c>
      <c r="BM155" s="191" t="s">
        <v>336</v>
      </c>
    </row>
    <row r="156" spans="1:65" s="2" customFormat="1" ht="16.5" customHeight="1">
      <c r="A156" s="31"/>
      <c r="B156" s="32"/>
      <c r="C156" s="180" t="s">
        <v>337</v>
      </c>
      <c r="D156" s="180" t="s">
        <v>121</v>
      </c>
      <c r="E156" s="181" t="s">
        <v>338</v>
      </c>
      <c r="F156" s="182" t="s">
        <v>339</v>
      </c>
      <c r="G156" s="183" t="s">
        <v>169</v>
      </c>
      <c r="H156" s="184">
        <v>45.5</v>
      </c>
      <c r="I156" s="185"/>
      <c r="J156" s="186">
        <f t="shared" si="20"/>
        <v>0</v>
      </c>
      <c r="K156" s="182" t="s">
        <v>125</v>
      </c>
      <c r="L156" s="36"/>
      <c r="M156" s="187" t="s">
        <v>19</v>
      </c>
      <c r="N156" s="188" t="s">
        <v>40</v>
      </c>
      <c r="O156" s="61"/>
      <c r="P156" s="189">
        <f t="shared" si="21"/>
        <v>0</v>
      </c>
      <c r="Q156" s="189">
        <v>3.63E-3</v>
      </c>
      <c r="R156" s="189">
        <f t="shared" si="22"/>
        <v>0.16516500000000001</v>
      </c>
      <c r="S156" s="189">
        <v>0</v>
      </c>
      <c r="T156" s="190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189</v>
      </c>
      <c r="AT156" s="191" t="s">
        <v>121</v>
      </c>
      <c r="AU156" s="191" t="s">
        <v>79</v>
      </c>
      <c r="AY156" s="14" t="s">
        <v>119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4" t="s">
        <v>77</v>
      </c>
      <c r="BK156" s="192">
        <f t="shared" si="29"/>
        <v>0</v>
      </c>
      <c r="BL156" s="14" t="s">
        <v>189</v>
      </c>
      <c r="BM156" s="191" t="s">
        <v>340</v>
      </c>
    </row>
    <row r="157" spans="1:65" s="2" customFormat="1" ht="16.5" customHeight="1">
      <c r="A157" s="31"/>
      <c r="B157" s="32"/>
      <c r="C157" s="180" t="s">
        <v>341</v>
      </c>
      <c r="D157" s="180" t="s">
        <v>121</v>
      </c>
      <c r="E157" s="181" t="s">
        <v>342</v>
      </c>
      <c r="F157" s="182" t="s">
        <v>343</v>
      </c>
      <c r="G157" s="183" t="s">
        <v>169</v>
      </c>
      <c r="H157" s="184">
        <v>85.8</v>
      </c>
      <c r="I157" s="185"/>
      <c r="J157" s="186">
        <f t="shared" si="20"/>
        <v>0</v>
      </c>
      <c r="K157" s="182" t="s">
        <v>125</v>
      </c>
      <c r="L157" s="36"/>
      <c r="M157" s="187" t="s">
        <v>19</v>
      </c>
      <c r="N157" s="188" t="s">
        <v>40</v>
      </c>
      <c r="O157" s="61"/>
      <c r="P157" s="189">
        <f t="shared" si="21"/>
        <v>0</v>
      </c>
      <c r="Q157" s="189">
        <v>1.2999999999999999E-4</v>
      </c>
      <c r="R157" s="189">
        <f t="shared" si="22"/>
        <v>1.1153999999999999E-2</v>
      </c>
      <c r="S157" s="189">
        <v>0</v>
      </c>
      <c r="T157" s="190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1" t="s">
        <v>189</v>
      </c>
      <c r="AT157" s="191" t="s">
        <v>121</v>
      </c>
      <c r="AU157" s="191" t="s">
        <v>79</v>
      </c>
      <c r="AY157" s="14" t="s">
        <v>119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4" t="s">
        <v>77</v>
      </c>
      <c r="BK157" s="192">
        <f t="shared" si="29"/>
        <v>0</v>
      </c>
      <c r="BL157" s="14" t="s">
        <v>189</v>
      </c>
      <c r="BM157" s="191" t="s">
        <v>344</v>
      </c>
    </row>
    <row r="158" spans="1:65" s="2" customFormat="1" ht="16.5" customHeight="1">
      <c r="A158" s="31"/>
      <c r="B158" s="32"/>
      <c r="C158" s="180" t="s">
        <v>345</v>
      </c>
      <c r="D158" s="180" t="s">
        <v>121</v>
      </c>
      <c r="E158" s="181" t="s">
        <v>346</v>
      </c>
      <c r="F158" s="182" t="s">
        <v>347</v>
      </c>
      <c r="G158" s="183" t="s">
        <v>169</v>
      </c>
      <c r="H158" s="184">
        <v>17.899999999999999</v>
      </c>
      <c r="I158" s="185"/>
      <c r="J158" s="186">
        <f t="shared" si="20"/>
        <v>0</v>
      </c>
      <c r="K158" s="182" t="s">
        <v>125</v>
      </c>
      <c r="L158" s="36"/>
      <c r="M158" s="187" t="s">
        <v>19</v>
      </c>
      <c r="N158" s="188" t="s">
        <v>40</v>
      </c>
      <c r="O158" s="61"/>
      <c r="P158" s="189">
        <f t="shared" si="21"/>
        <v>0</v>
      </c>
      <c r="Q158" s="189">
        <v>1.6000000000000001E-4</v>
      </c>
      <c r="R158" s="189">
        <f t="shared" si="22"/>
        <v>2.8639999999999998E-3</v>
      </c>
      <c r="S158" s="189">
        <v>0</v>
      </c>
      <c r="T158" s="190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189</v>
      </c>
      <c r="AT158" s="191" t="s">
        <v>121</v>
      </c>
      <c r="AU158" s="191" t="s">
        <v>79</v>
      </c>
      <c r="AY158" s="14" t="s">
        <v>119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4" t="s">
        <v>77</v>
      </c>
      <c r="BK158" s="192">
        <f t="shared" si="29"/>
        <v>0</v>
      </c>
      <c r="BL158" s="14" t="s">
        <v>189</v>
      </c>
      <c r="BM158" s="191" t="s">
        <v>348</v>
      </c>
    </row>
    <row r="159" spans="1:65" s="2" customFormat="1" ht="16.5" customHeight="1">
      <c r="A159" s="31"/>
      <c r="B159" s="32"/>
      <c r="C159" s="180" t="s">
        <v>349</v>
      </c>
      <c r="D159" s="180" t="s">
        <v>121</v>
      </c>
      <c r="E159" s="181" t="s">
        <v>350</v>
      </c>
      <c r="F159" s="182" t="s">
        <v>351</v>
      </c>
      <c r="G159" s="183" t="s">
        <v>169</v>
      </c>
      <c r="H159" s="184">
        <v>12.7</v>
      </c>
      <c r="I159" s="185"/>
      <c r="J159" s="186">
        <f t="shared" si="20"/>
        <v>0</v>
      </c>
      <c r="K159" s="182" t="s">
        <v>125</v>
      </c>
      <c r="L159" s="36"/>
      <c r="M159" s="187" t="s">
        <v>19</v>
      </c>
      <c r="N159" s="188" t="s">
        <v>40</v>
      </c>
      <c r="O159" s="61"/>
      <c r="P159" s="189">
        <f t="shared" si="21"/>
        <v>0</v>
      </c>
      <c r="Q159" s="189">
        <v>2.9E-4</v>
      </c>
      <c r="R159" s="189">
        <f t="shared" si="22"/>
        <v>3.6829999999999996E-3</v>
      </c>
      <c r="S159" s="189">
        <v>0</v>
      </c>
      <c r="T159" s="190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1" t="s">
        <v>189</v>
      </c>
      <c r="AT159" s="191" t="s">
        <v>121</v>
      </c>
      <c r="AU159" s="191" t="s">
        <v>79</v>
      </c>
      <c r="AY159" s="14" t="s">
        <v>119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4" t="s">
        <v>77</v>
      </c>
      <c r="BK159" s="192">
        <f t="shared" si="29"/>
        <v>0</v>
      </c>
      <c r="BL159" s="14" t="s">
        <v>189</v>
      </c>
      <c r="BM159" s="191" t="s">
        <v>352</v>
      </c>
    </row>
    <row r="160" spans="1:65" s="2" customFormat="1" ht="21.75" customHeight="1">
      <c r="A160" s="31"/>
      <c r="B160" s="32"/>
      <c r="C160" s="180" t="s">
        <v>353</v>
      </c>
      <c r="D160" s="180" t="s">
        <v>121</v>
      </c>
      <c r="E160" s="181" t="s">
        <v>354</v>
      </c>
      <c r="F160" s="182" t="s">
        <v>355</v>
      </c>
      <c r="G160" s="183" t="s">
        <v>169</v>
      </c>
      <c r="H160" s="184">
        <v>15.5</v>
      </c>
      <c r="I160" s="185"/>
      <c r="J160" s="186">
        <f t="shared" si="20"/>
        <v>0</v>
      </c>
      <c r="K160" s="182" t="s">
        <v>125</v>
      </c>
      <c r="L160" s="36"/>
      <c r="M160" s="187" t="s">
        <v>19</v>
      </c>
      <c r="N160" s="188" t="s">
        <v>40</v>
      </c>
      <c r="O160" s="61"/>
      <c r="P160" s="189">
        <f t="shared" si="21"/>
        <v>0</v>
      </c>
      <c r="Q160" s="189">
        <v>5.0000000000000002E-5</v>
      </c>
      <c r="R160" s="189">
        <f t="shared" si="22"/>
        <v>7.7500000000000008E-4</v>
      </c>
      <c r="S160" s="189">
        <v>0</v>
      </c>
      <c r="T160" s="190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189</v>
      </c>
      <c r="AT160" s="191" t="s">
        <v>121</v>
      </c>
      <c r="AU160" s="191" t="s">
        <v>79</v>
      </c>
      <c r="AY160" s="14" t="s">
        <v>119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4" t="s">
        <v>77</v>
      </c>
      <c r="BK160" s="192">
        <f t="shared" si="29"/>
        <v>0</v>
      </c>
      <c r="BL160" s="14" t="s">
        <v>189</v>
      </c>
      <c r="BM160" s="191" t="s">
        <v>356</v>
      </c>
    </row>
    <row r="161" spans="1:65" s="2" customFormat="1" ht="21.75" customHeight="1">
      <c r="A161" s="31"/>
      <c r="B161" s="32"/>
      <c r="C161" s="180" t="s">
        <v>357</v>
      </c>
      <c r="D161" s="180" t="s">
        <v>121</v>
      </c>
      <c r="E161" s="181" t="s">
        <v>358</v>
      </c>
      <c r="F161" s="182" t="s">
        <v>359</v>
      </c>
      <c r="G161" s="183" t="s">
        <v>169</v>
      </c>
      <c r="H161" s="184">
        <v>17.8</v>
      </c>
      <c r="I161" s="185"/>
      <c r="J161" s="186">
        <f t="shared" si="20"/>
        <v>0</v>
      </c>
      <c r="K161" s="182" t="s">
        <v>125</v>
      </c>
      <c r="L161" s="36"/>
      <c r="M161" s="187" t="s">
        <v>19</v>
      </c>
      <c r="N161" s="188" t="s">
        <v>40</v>
      </c>
      <c r="O161" s="61"/>
      <c r="P161" s="189">
        <f t="shared" si="21"/>
        <v>0</v>
      </c>
      <c r="Q161" s="189">
        <v>6.9999999999999994E-5</v>
      </c>
      <c r="R161" s="189">
        <f t="shared" si="22"/>
        <v>1.2459999999999999E-3</v>
      </c>
      <c r="S161" s="189">
        <v>0</v>
      </c>
      <c r="T161" s="190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1" t="s">
        <v>189</v>
      </c>
      <c r="AT161" s="191" t="s">
        <v>121</v>
      </c>
      <c r="AU161" s="191" t="s">
        <v>79</v>
      </c>
      <c r="AY161" s="14" t="s">
        <v>119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4" t="s">
        <v>77</v>
      </c>
      <c r="BK161" s="192">
        <f t="shared" si="29"/>
        <v>0</v>
      </c>
      <c r="BL161" s="14" t="s">
        <v>189</v>
      </c>
      <c r="BM161" s="191" t="s">
        <v>360</v>
      </c>
    </row>
    <row r="162" spans="1:65" s="2" customFormat="1" ht="21.75" customHeight="1">
      <c r="A162" s="31"/>
      <c r="B162" s="32"/>
      <c r="C162" s="180" t="s">
        <v>361</v>
      </c>
      <c r="D162" s="180" t="s">
        <v>121</v>
      </c>
      <c r="E162" s="181" t="s">
        <v>362</v>
      </c>
      <c r="F162" s="182" t="s">
        <v>363</v>
      </c>
      <c r="G162" s="183" t="s">
        <v>169</v>
      </c>
      <c r="H162" s="184">
        <v>99.8</v>
      </c>
      <c r="I162" s="185"/>
      <c r="J162" s="186">
        <f t="shared" si="20"/>
        <v>0</v>
      </c>
      <c r="K162" s="182" t="s">
        <v>125</v>
      </c>
      <c r="L162" s="36"/>
      <c r="M162" s="187" t="s">
        <v>19</v>
      </c>
      <c r="N162" s="188" t="s">
        <v>40</v>
      </c>
      <c r="O162" s="61"/>
      <c r="P162" s="189">
        <f t="shared" si="21"/>
        <v>0</v>
      </c>
      <c r="Q162" s="189">
        <v>9.0000000000000006E-5</v>
      </c>
      <c r="R162" s="189">
        <f t="shared" si="22"/>
        <v>8.9820000000000004E-3</v>
      </c>
      <c r="S162" s="189">
        <v>0</v>
      </c>
      <c r="T162" s="190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189</v>
      </c>
      <c r="AT162" s="191" t="s">
        <v>121</v>
      </c>
      <c r="AU162" s="191" t="s">
        <v>79</v>
      </c>
      <c r="AY162" s="14" t="s">
        <v>119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4" t="s">
        <v>77</v>
      </c>
      <c r="BK162" s="192">
        <f t="shared" si="29"/>
        <v>0</v>
      </c>
      <c r="BL162" s="14" t="s">
        <v>189</v>
      </c>
      <c r="BM162" s="191" t="s">
        <v>364</v>
      </c>
    </row>
    <row r="163" spans="1:65" s="2" customFormat="1" ht="21.75" customHeight="1">
      <c r="A163" s="31"/>
      <c r="B163" s="32"/>
      <c r="C163" s="180" t="s">
        <v>365</v>
      </c>
      <c r="D163" s="180" t="s">
        <v>121</v>
      </c>
      <c r="E163" s="181" t="s">
        <v>366</v>
      </c>
      <c r="F163" s="182" t="s">
        <v>367</v>
      </c>
      <c r="G163" s="183" t="s">
        <v>169</v>
      </c>
      <c r="H163" s="184">
        <v>40</v>
      </c>
      <c r="I163" s="185"/>
      <c r="J163" s="186">
        <f t="shared" si="20"/>
        <v>0</v>
      </c>
      <c r="K163" s="182" t="s">
        <v>125</v>
      </c>
      <c r="L163" s="36"/>
      <c r="M163" s="187" t="s">
        <v>19</v>
      </c>
      <c r="N163" s="188" t="s">
        <v>40</v>
      </c>
      <c r="O163" s="61"/>
      <c r="P163" s="189">
        <f t="shared" si="21"/>
        <v>0</v>
      </c>
      <c r="Q163" s="189">
        <v>1.2E-4</v>
      </c>
      <c r="R163" s="189">
        <f t="shared" si="22"/>
        <v>4.8000000000000004E-3</v>
      </c>
      <c r="S163" s="189">
        <v>0</v>
      </c>
      <c r="T163" s="190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1" t="s">
        <v>189</v>
      </c>
      <c r="AT163" s="191" t="s">
        <v>121</v>
      </c>
      <c r="AU163" s="191" t="s">
        <v>79</v>
      </c>
      <c r="AY163" s="14" t="s">
        <v>119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4" t="s">
        <v>77</v>
      </c>
      <c r="BK163" s="192">
        <f t="shared" si="29"/>
        <v>0</v>
      </c>
      <c r="BL163" s="14" t="s">
        <v>189</v>
      </c>
      <c r="BM163" s="191" t="s">
        <v>368</v>
      </c>
    </row>
    <row r="164" spans="1:65" s="2" customFormat="1" ht="21.75" customHeight="1">
      <c r="A164" s="31"/>
      <c r="B164" s="32"/>
      <c r="C164" s="180" t="s">
        <v>369</v>
      </c>
      <c r="D164" s="180" t="s">
        <v>121</v>
      </c>
      <c r="E164" s="181" t="s">
        <v>370</v>
      </c>
      <c r="F164" s="182" t="s">
        <v>371</v>
      </c>
      <c r="G164" s="183" t="s">
        <v>169</v>
      </c>
      <c r="H164" s="184">
        <v>2.2999999999999998</v>
      </c>
      <c r="I164" s="185"/>
      <c r="J164" s="186">
        <f t="shared" si="20"/>
        <v>0</v>
      </c>
      <c r="K164" s="182" t="s">
        <v>125</v>
      </c>
      <c r="L164" s="36"/>
      <c r="M164" s="187" t="s">
        <v>19</v>
      </c>
      <c r="N164" s="188" t="s">
        <v>40</v>
      </c>
      <c r="O164" s="61"/>
      <c r="P164" s="189">
        <f t="shared" si="21"/>
        <v>0</v>
      </c>
      <c r="Q164" s="189">
        <v>1.6000000000000001E-4</v>
      </c>
      <c r="R164" s="189">
        <f t="shared" si="22"/>
        <v>3.68E-4</v>
      </c>
      <c r="S164" s="189">
        <v>0</v>
      </c>
      <c r="T164" s="190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189</v>
      </c>
      <c r="AT164" s="191" t="s">
        <v>121</v>
      </c>
      <c r="AU164" s="191" t="s">
        <v>79</v>
      </c>
      <c r="AY164" s="14" t="s">
        <v>119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4" t="s">
        <v>77</v>
      </c>
      <c r="BK164" s="192">
        <f t="shared" si="29"/>
        <v>0</v>
      </c>
      <c r="BL164" s="14" t="s">
        <v>189</v>
      </c>
      <c r="BM164" s="191" t="s">
        <v>372</v>
      </c>
    </row>
    <row r="165" spans="1:65" s="2" customFormat="1" ht="21.75" customHeight="1">
      <c r="A165" s="31"/>
      <c r="B165" s="32"/>
      <c r="C165" s="180" t="s">
        <v>373</v>
      </c>
      <c r="D165" s="180" t="s">
        <v>121</v>
      </c>
      <c r="E165" s="181" t="s">
        <v>374</v>
      </c>
      <c r="F165" s="182" t="s">
        <v>375</v>
      </c>
      <c r="G165" s="183" t="s">
        <v>169</v>
      </c>
      <c r="H165" s="184">
        <v>45.5</v>
      </c>
      <c r="I165" s="185"/>
      <c r="J165" s="186">
        <f t="shared" si="20"/>
        <v>0</v>
      </c>
      <c r="K165" s="182" t="s">
        <v>125</v>
      </c>
      <c r="L165" s="36"/>
      <c r="M165" s="187" t="s">
        <v>19</v>
      </c>
      <c r="N165" s="188" t="s">
        <v>40</v>
      </c>
      <c r="O165" s="61"/>
      <c r="P165" s="189">
        <f t="shared" si="21"/>
        <v>0</v>
      </c>
      <c r="Q165" s="189">
        <v>1.9000000000000001E-4</v>
      </c>
      <c r="R165" s="189">
        <f t="shared" si="22"/>
        <v>8.6449999999999999E-3</v>
      </c>
      <c r="S165" s="189">
        <v>0</v>
      </c>
      <c r="T165" s="190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189</v>
      </c>
      <c r="AT165" s="191" t="s">
        <v>121</v>
      </c>
      <c r="AU165" s="191" t="s">
        <v>79</v>
      </c>
      <c r="AY165" s="14" t="s">
        <v>119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4" t="s">
        <v>77</v>
      </c>
      <c r="BK165" s="192">
        <f t="shared" si="29"/>
        <v>0</v>
      </c>
      <c r="BL165" s="14" t="s">
        <v>189</v>
      </c>
      <c r="BM165" s="191" t="s">
        <v>376</v>
      </c>
    </row>
    <row r="166" spans="1:65" s="2" customFormat="1" ht="21.75" customHeight="1">
      <c r="A166" s="31"/>
      <c r="B166" s="32"/>
      <c r="C166" s="180" t="s">
        <v>377</v>
      </c>
      <c r="D166" s="180" t="s">
        <v>121</v>
      </c>
      <c r="E166" s="181" t="s">
        <v>378</v>
      </c>
      <c r="F166" s="182" t="s">
        <v>379</v>
      </c>
      <c r="G166" s="183" t="s">
        <v>169</v>
      </c>
      <c r="H166" s="184">
        <v>36.200000000000003</v>
      </c>
      <c r="I166" s="185"/>
      <c r="J166" s="186">
        <f t="shared" si="20"/>
        <v>0</v>
      </c>
      <c r="K166" s="182" t="s">
        <v>125</v>
      </c>
      <c r="L166" s="36"/>
      <c r="M166" s="187" t="s">
        <v>19</v>
      </c>
      <c r="N166" s="188" t="s">
        <v>40</v>
      </c>
      <c r="O166" s="61"/>
      <c r="P166" s="189">
        <f t="shared" si="21"/>
        <v>0</v>
      </c>
      <c r="Q166" s="189">
        <v>2.4000000000000001E-4</v>
      </c>
      <c r="R166" s="189">
        <f t="shared" si="22"/>
        <v>8.6880000000000013E-3</v>
      </c>
      <c r="S166" s="189">
        <v>0</v>
      </c>
      <c r="T166" s="190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189</v>
      </c>
      <c r="AT166" s="191" t="s">
        <v>121</v>
      </c>
      <c r="AU166" s="191" t="s">
        <v>79</v>
      </c>
      <c r="AY166" s="14" t="s">
        <v>119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4" t="s">
        <v>77</v>
      </c>
      <c r="BK166" s="192">
        <f t="shared" si="29"/>
        <v>0</v>
      </c>
      <c r="BL166" s="14" t="s">
        <v>189</v>
      </c>
      <c r="BM166" s="191" t="s">
        <v>380</v>
      </c>
    </row>
    <row r="167" spans="1:65" s="2" customFormat="1" ht="16.5" customHeight="1">
      <c r="A167" s="31"/>
      <c r="B167" s="32"/>
      <c r="C167" s="180" t="s">
        <v>381</v>
      </c>
      <c r="D167" s="180" t="s">
        <v>121</v>
      </c>
      <c r="E167" s="181" t="s">
        <v>382</v>
      </c>
      <c r="F167" s="182" t="s">
        <v>383</v>
      </c>
      <c r="G167" s="183" t="s">
        <v>206</v>
      </c>
      <c r="H167" s="184">
        <v>1</v>
      </c>
      <c r="I167" s="185"/>
      <c r="J167" s="186">
        <f t="shared" si="20"/>
        <v>0</v>
      </c>
      <c r="K167" s="182" t="s">
        <v>19</v>
      </c>
      <c r="L167" s="36"/>
      <c r="M167" s="187" t="s">
        <v>19</v>
      </c>
      <c r="N167" s="188" t="s">
        <v>40</v>
      </c>
      <c r="O167" s="61"/>
      <c r="P167" s="189">
        <f t="shared" si="21"/>
        <v>0</v>
      </c>
      <c r="Q167" s="189">
        <v>6.8999999999999997E-4</v>
      </c>
      <c r="R167" s="189">
        <f t="shared" si="22"/>
        <v>6.8999999999999997E-4</v>
      </c>
      <c r="S167" s="189">
        <v>0</v>
      </c>
      <c r="T167" s="190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189</v>
      </c>
      <c r="AT167" s="191" t="s">
        <v>121</v>
      </c>
      <c r="AU167" s="191" t="s">
        <v>79</v>
      </c>
      <c r="AY167" s="14" t="s">
        <v>119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4" t="s">
        <v>77</v>
      </c>
      <c r="BK167" s="192">
        <f t="shared" si="29"/>
        <v>0</v>
      </c>
      <c r="BL167" s="14" t="s">
        <v>189</v>
      </c>
      <c r="BM167" s="191" t="s">
        <v>384</v>
      </c>
    </row>
    <row r="168" spans="1:65" s="2" customFormat="1" ht="16.5" customHeight="1">
      <c r="A168" s="31"/>
      <c r="B168" s="32"/>
      <c r="C168" s="180" t="s">
        <v>385</v>
      </c>
      <c r="D168" s="180" t="s">
        <v>121</v>
      </c>
      <c r="E168" s="181" t="s">
        <v>386</v>
      </c>
      <c r="F168" s="182" t="s">
        <v>387</v>
      </c>
      <c r="G168" s="183" t="s">
        <v>388</v>
      </c>
      <c r="H168" s="184">
        <v>5</v>
      </c>
      <c r="I168" s="185"/>
      <c r="J168" s="186">
        <f t="shared" si="20"/>
        <v>0</v>
      </c>
      <c r="K168" s="182" t="s">
        <v>125</v>
      </c>
      <c r="L168" s="36"/>
      <c r="M168" s="187" t="s">
        <v>19</v>
      </c>
      <c r="N168" s="188" t="s">
        <v>40</v>
      </c>
      <c r="O168" s="61"/>
      <c r="P168" s="189">
        <f t="shared" si="21"/>
        <v>0</v>
      </c>
      <c r="Q168" s="189">
        <v>1.1E-4</v>
      </c>
      <c r="R168" s="189">
        <f t="shared" si="22"/>
        <v>5.5000000000000003E-4</v>
      </c>
      <c r="S168" s="189">
        <v>0</v>
      </c>
      <c r="T168" s="190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189</v>
      </c>
      <c r="AT168" s="191" t="s">
        <v>121</v>
      </c>
      <c r="AU168" s="191" t="s">
        <v>79</v>
      </c>
      <c r="AY168" s="14" t="s">
        <v>119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4" t="s">
        <v>77</v>
      </c>
      <c r="BK168" s="192">
        <f t="shared" si="29"/>
        <v>0</v>
      </c>
      <c r="BL168" s="14" t="s">
        <v>189</v>
      </c>
      <c r="BM168" s="191" t="s">
        <v>389</v>
      </c>
    </row>
    <row r="169" spans="1:65" s="2" customFormat="1" ht="16.5" customHeight="1">
      <c r="A169" s="31"/>
      <c r="B169" s="32"/>
      <c r="C169" s="180" t="s">
        <v>390</v>
      </c>
      <c r="D169" s="180" t="s">
        <v>121</v>
      </c>
      <c r="E169" s="181" t="s">
        <v>391</v>
      </c>
      <c r="F169" s="182" t="s">
        <v>392</v>
      </c>
      <c r="G169" s="183" t="s">
        <v>206</v>
      </c>
      <c r="H169" s="184">
        <v>6</v>
      </c>
      <c r="I169" s="185"/>
      <c r="J169" s="186">
        <f t="shared" si="20"/>
        <v>0</v>
      </c>
      <c r="K169" s="182" t="s">
        <v>19</v>
      </c>
      <c r="L169" s="36"/>
      <c r="M169" s="187" t="s">
        <v>19</v>
      </c>
      <c r="N169" s="188" t="s">
        <v>40</v>
      </c>
      <c r="O169" s="61"/>
      <c r="P169" s="189">
        <f t="shared" si="21"/>
        <v>0</v>
      </c>
      <c r="Q169" s="189">
        <v>1.0000000000000001E-5</v>
      </c>
      <c r="R169" s="189">
        <f t="shared" si="22"/>
        <v>6.0000000000000008E-5</v>
      </c>
      <c r="S169" s="189">
        <v>0</v>
      </c>
      <c r="T169" s="190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189</v>
      </c>
      <c r="AT169" s="191" t="s">
        <v>121</v>
      </c>
      <c r="AU169" s="191" t="s">
        <v>79</v>
      </c>
      <c r="AY169" s="14" t="s">
        <v>119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4" t="s">
        <v>77</v>
      </c>
      <c r="BK169" s="192">
        <f t="shared" si="29"/>
        <v>0</v>
      </c>
      <c r="BL169" s="14" t="s">
        <v>189</v>
      </c>
      <c r="BM169" s="191" t="s">
        <v>393</v>
      </c>
    </row>
    <row r="170" spans="1:65" s="2" customFormat="1" ht="16.5" customHeight="1">
      <c r="A170" s="31"/>
      <c r="B170" s="32"/>
      <c r="C170" s="180" t="s">
        <v>394</v>
      </c>
      <c r="D170" s="180" t="s">
        <v>121</v>
      </c>
      <c r="E170" s="181" t="s">
        <v>395</v>
      </c>
      <c r="F170" s="182" t="s">
        <v>396</v>
      </c>
      <c r="G170" s="183" t="s">
        <v>169</v>
      </c>
      <c r="H170" s="184">
        <v>2</v>
      </c>
      <c r="I170" s="185"/>
      <c r="J170" s="186">
        <f t="shared" si="20"/>
        <v>0</v>
      </c>
      <c r="K170" s="182" t="s">
        <v>19</v>
      </c>
      <c r="L170" s="36"/>
      <c r="M170" s="187" t="s">
        <v>19</v>
      </c>
      <c r="N170" s="188" t="s">
        <v>40</v>
      </c>
      <c r="O170" s="61"/>
      <c r="P170" s="189">
        <f t="shared" si="21"/>
        <v>0</v>
      </c>
      <c r="Q170" s="189">
        <v>5.0000000000000001E-3</v>
      </c>
      <c r="R170" s="189">
        <f t="shared" si="22"/>
        <v>0.01</v>
      </c>
      <c r="S170" s="189">
        <v>0</v>
      </c>
      <c r="T170" s="190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189</v>
      </c>
      <c r="AT170" s="191" t="s">
        <v>121</v>
      </c>
      <c r="AU170" s="191" t="s">
        <v>79</v>
      </c>
      <c r="AY170" s="14" t="s">
        <v>119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4" t="s">
        <v>77</v>
      </c>
      <c r="BK170" s="192">
        <f t="shared" si="29"/>
        <v>0</v>
      </c>
      <c r="BL170" s="14" t="s">
        <v>189</v>
      </c>
      <c r="BM170" s="191" t="s">
        <v>397</v>
      </c>
    </row>
    <row r="171" spans="1:65" s="2" customFormat="1" ht="16.5" customHeight="1">
      <c r="A171" s="31"/>
      <c r="B171" s="32"/>
      <c r="C171" s="180" t="s">
        <v>398</v>
      </c>
      <c r="D171" s="180" t="s">
        <v>121</v>
      </c>
      <c r="E171" s="181" t="s">
        <v>399</v>
      </c>
      <c r="F171" s="182" t="s">
        <v>400</v>
      </c>
      <c r="G171" s="183" t="s">
        <v>206</v>
      </c>
      <c r="H171" s="184">
        <v>1</v>
      </c>
      <c r="I171" s="185"/>
      <c r="J171" s="186">
        <f t="shared" si="20"/>
        <v>0</v>
      </c>
      <c r="K171" s="182" t="s">
        <v>125</v>
      </c>
      <c r="L171" s="36"/>
      <c r="M171" s="187" t="s">
        <v>19</v>
      </c>
      <c r="N171" s="188" t="s">
        <v>40</v>
      </c>
      <c r="O171" s="61"/>
      <c r="P171" s="189">
        <f t="shared" si="21"/>
        <v>0</v>
      </c>
      <c r="Q171" s="189">
        <v>0</v>
      </c>
      <c r="R171" s="189">
        <f t="shared" si="22"/>
        <v>0</v>
      </c>
      <c r="S171" s="189">
        <v>0</v>
      </c>
      <c r="T171" s="190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1" t="s">
        <v>189</v>
      </c>
      <c r="AT171" s="191" t="s">
        <v>121</v>
      </c>
      <c r="AU171" s="191" t="s">
        <v>79</v>
      </c>
      <c r="AY171" s="14" t="s">
        <v>119</v>
      </c>
      <c r="BE171" s="192">
        <f t="shared" si="24"/>
        <v>0</v>
      </c>
      <c r="BF171" s="192">
        <f t="shared" si="25"/>
        <v>0</v>
      </c>
      <c r="BG171" s="192">
        <f t="shared" si="26"/>
        <v>0</v>
      </c>
      <c r="BH171" s="192">
        <f t="shared" si="27"/>
        <v>0</v>
      </c>
      <c r="BI171" s="192">
        <f t="shared" si="28"/>
        <v>0</v>
      </c>
      <c r="BJ171" s="14" t="s">
        <v>77</v>
      </c>
      <c r="BK171" s="192">
        <f t="shared" si="29"/>
        <v>0</v>
      </c>
      <c r="BL171" s="14" t="s">
        <v>189</v>
      </c>
      <c r="BM171" s="191" t="s">
        <v>401</v>
      </c>
    </row>
    <row r="172" spans="1:65" s="2" customFormat="1" ht="16.5" customHeight="1">
      <c r="A172" s="31"/>
      <c r="B172" s="32"/>
      <c r="C172" s="180" t="s">
        <v>402</v>
      </c>
      <c r="D172" s="180" t="s">
        <v>121</v>
      </c>
      <c r="E172" s="181" t="s">
        <v>403</v>
      </c>
      <c r="F172" s="182" t="s">
        <v>404</v>
      </c>
      <c r="G172" s="183" t="s">
        <v>206</v>
      </c>
      <c r="H172" s="184">
        <v>18</v>
      </c>
      <c r="I172" s="185"/>
      <c r="J172" s="186">
        <f t="shared" si="20"/>
        <v>0</v>
      </c>
      <c r="K172" s="182" t="s">
        <v>125</v>
      </c>
      <c r="L172" s="36"/>
      <c r="M172" s="187" t="s">
        <v>19</v>
      </c>
      <c r="N172" s="188" t="s">
        <v>40</v>
      </c>
      <c r="O172" s="61"/>
      <c r="P172" s="189">
        <f t="shared" si="21"/>
        <v>0</v>
      </c>
      <c r="Q172" s="189">
        <v>1.2999999999999999E-4</v>
      </c>
      <c r="R172" s="189">
        <f t="shared" si="22"/>
        <v>2.3399999999999996E-3</v>
      </c>
      <c r="S172" s="189">
        <v>0</v>
      </c>
      <c r="T172" s="190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1" t="s">
        <v>189</v>
      </c>
      <c r="AT172" s="191" t="s">
        <v>121</v>
      </c>
      <c r="AU172" s="191" t="s">
        <v>79</v>
      </c>
      <c r="AY172" s="14" t="s">
        <v>119</v>
      </c>
      <c r="BE172" s="192">
        <f t="shared" si="24"/>
        <v>0</v>
      </c>
      <c r="BF172" s="192">
        <f t="shared" si="25"/>
        <v>0</v>
      </c>
      <c r="BG172" s="192">
        <f t="shared" si="26"/>
        <v>0</v>
      </c>
      <c r="BH172" s="192">
        <f t="shared" si="27"/>
        <v>0</v>
      </c>
      <c r="BI172" s="192">
        <f t="shared" si="28"/>
        <v>0</v>
      </c>
      <c r="BJ172" s="14" t="s">
        <v>77</v>
      </c>
      <c r="BK172" s="192">
        <f t="shared" si="29"/>
        <v>0</v>
      </c>
      <c r="BL172" s="14" t="s">
        <v>189</v>
      </c>
      <c r="BM172" s="191" t="s">
        <v>405</v>
      </c>
    </row>
    <row r="173" spans="1:65" s="2" customFormat="1" ht="16.5" customHeight="1">
      <c r="A173" s="31"/>
      <c r="B173" s="32"/>
      <c r="C173" s="180" t="s">
        <v>406</v>
      </c>
      <c r="D173" s="180" t="s">
        <v>121</v>
      </c>
      <c r="E173" s="181" t="s">
        <v>407</v>
      </c>
      <c r="F173" s="182" t="s">
        <v>408</v>
      </c>
      <c r="G173" s="183" t="s">
        <v>206</v>
      </c>
      <c r="H173" s="184">
        <v>4</v>
      </c>
      <c r="I173" s="185"/>
      <c r="J173" s="186">
        <f t="shared" si="20"/>
        <v>0</v>
      </c>
      <c r="K173" s="182" t="s">
        <v>125</v>
      </c>
      <c r="L173" s="36"/>
      <c r="M173" s="187" t="s">
        <v>19</v>
      </c>
      <c r="N173" s="188" t="s">
        <v>40</v>
      </c>
      <c r="O173" s="61"/>
      <c r="P173" s="189">
        <f t="shared" si="21"/>
        <v>0</v>
      </c>
      <c r="Q173" s="189">
        <v>2.2000000000000001E-4</v>
      </c>
      <c r="R173" s="189">
        <f t="shared" si="22"/>
        <v>8.8000000000000003E-4</v>
      </c>
      <c r="S173" s="189">
        <v>0</v>
      </c>
      <c r="T173" s="190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1" t="s">
        <v>189</v>
      </c>
      <c r="AT173" s="191" t="s">
        <v>121</v>
      </c>
      <c r="AU173" s="191" t="s">
        <v>79</v>
      </c>
      <c r="AY173" s="14" t="s">
        <v>119</v>
      </c>
      <c r="BE173" s="192">
        <f t="shared" si="24"/>
        <v>0</v>
      </c>
      <c r="BF173" s="192">
        <f t="shared" si="25"/>
        <v>0</v>
      </c>
      <c r="BG173" s="192">
        <f t="shared" si="26"/>
        <v>0</v>
      </c>
      <c r="BH173" s="192">
        <f t="shared" si="27"/>
        <v>0</v>
      </c>
      <c r="BI173" s="192">
        <f t="shared" si="28"/>
        <v>0</v>
      </c>
      <c r="BJ173" s="14" t="s">
        <v>77</v>
      </c>
      <c r="BK173" s="192">
        <f t="shared" si="29"/>
        <v>0</v>
      </c>
      <c r="BL173" s="14" t="s">
        <v>189</v>
      </c>
      <c r="BM173" s="191" t="s">
        <v>409</v>
      </c>
    </row>
    <row r="174" spans="1:65" s="2" customFormat="1" ht="16.5" customHeight="1">
      <c r="A174" s="31"/>
      <c r="B174" s="32"/>
      <c r="C174" s="180" t="s">
        <v>410</v>
      </c>
      <c r="D174" s="180" t="s">
        <v>121</v>
      </c>
      <c r="E174" s="181" t="s">
        <v>411</v>
      </c>
      <c r="F174" s="182" t="s">
        <v>412</v>
      </c>
      <c r="G174" s="183" t="s">
        <v>413</v>
      </c>
      <c r="H174" s="184">
        <v>6</v>
      </c>
      <c r="I174" s="185"/>
      <c r="J174" s="186">
        <f t="shared" si="20"/>
        <v>0</v>
      </c>
      <c r="K174" s="182" t="s">
        <v>125</v>
      </c>
      <c r="L174" s="36"/>
      <c r="M174" s="187" t="s">
        <v>19</v>
      </c>
      <c r="N174" s="188" t="s">
        <v>40</v>
      </c>
      <c r="O174" s="61"/>
      <c r="P174" s="189">
        <f t="shared" si="21"/>
        <v>0</v>
      </c>
      <c r="Q174" s="189">
        <v>2.5000000000000001E-4</v>
      </c>
      <c r="R174" s="189">
        <f t="shared" si="22"/>
        <v>1.5E-3</v>
      </c>
      <c r="S174" s="189">
        <v>0</v>
      </c>
      <c r="T174" s="190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1" t="s">
        <v>189</v>
      </c>
      <c r="AT174" s="191" t="s">
        <v>121</v>
      </c>
      <c r="AU174" s="191" t="s">
        <v>79</v>
      </c>
      <c r="AY174" s="14" t="s">
        <v>119</v>
      </c>
      <c r="BE174" s="192">
        <f t="shared" si="24"/>
        <v>0</v>
      </c>
      <c r="BF174" s="192">
        <f t="shared" si="25"/>
        <v>0</v>
      </c>
      <c r="BG174" s="192">
        <f t="shared" si="26"/>
        <v>0</v>
      </c>
      <c r="BH174" s="192">
        <f t="shared" si="27"/>
        <v>0</v>
      </c>
      <c r="BI174" s="192">
        <f t="shared" si="28"/>
        <v>0</v>
      </c>
      <c r="BJ174" s="14" t="s">
        <v>77</v>
      </c>
      <c r="BK174" s="192">
        <f t="shared" si="29"/>
        <v>0</v>
      </c>
      <c r="BL174" s="14" t="s">
        <v>189</v>
      </c>
      <c r="BM174" s="191" t="s">
        <v>414</v>
      </c>
    </row>
    <row r="175" spans="1:65" s="2" customFormat="1" ht="21.75" customHeight="1">
      <c r="A175" s="31"/>
      <c r="B175" s="32"/>
      <c r="C175" s="180" t="s">
        <v>415</v>
      </c>
      <c r="D175" s="180" t="s">
        <v>121</v>
      </c>
      <c r="E175" s="181" t="s">
        <v>416</v>
      </c>
      <c r="F175" s="182" t="s">
        <v>417</v>
      </c>
      <c r="G175" s="183" t="s">
        <v>388</v>
      </c>
      <c r="H175" s="184">
        <v>5</v>
      </c>
      <c r="I175" s="185"/>
      <c r="J175" s="186">
        <f t="shared" si="20"/>
        <v>0</v>
      </c>
      <c r="K175" s="182" t="s">
        <v>19</v>
      </c>
      <c r="L175" s="36"/>
      <c r="M175" s="187" t="s">
        <v>19</v>
      </c>
      <c r="N175" s="188" t="s">
        <v>40</v>
      </c>
      <c r="O175" s="61"/>
      <c r="P175" s="189">
        <f t="shared" si="21"/>
        <v>0</v>
      </c>
      <c r="Q175" s="189">
        <v>5.6999999999999998E-4</v>
      </c>
      <c r="R175" s="189">
        <f t="shared" si="22"/>
        <v>2.8500000000000001E-3</v>
      </c>
      <c r="S175" s="189">
        <v>0</v>
      </c>
      <c r="T175" s="190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1" t="s">
        <v>189</v>
      </c>
      <c r="AT175" s="191" t="s">
        <v>121</v>
      </c>
      <c r="AU175" s="191" t="s">
        <v>79</v>
      </c>
      <c r="AY175" s="14" t="s">
        <v>119</v>
      </c>
      <c r="BE175" s="192">
        <f t="shared" si="24"/>
        <v>0</v>
      </c>
      <c r="BF175" s="192">
        <f t="shared" si="25"/>
        <v>0</v>
      </c>
      <c r="BG175" s="192">
        <f t="shared" si="26"/>
        <v>0</v>
      </c>
      <c r="BH175" s="192">
        <f t="shared" si="27"/>
        <v>0</v>
      </c>
      <c r="BI175" s="192">
        <f t="shared" si="28"/>
        <v>0</v>
      </c>
      <c r="BJ175" s="14" t="s">
        <v>77</v>
      </c>
      <c r="BK175" s="192">
        <f t="shared" si="29"/>
        <v>0</v>
      </c>
      <c r="BL175" s="14" t="s">
        <v>189</v>
      </c>
      <c r="BM175" s="191" t="s">
        <v>418</v>
      </c>
    </row>
    <row r="176" spans="1:65" s="2" customFormat="1" ht="16.5" customHeight="1">
      <c r="A176" s="31"/>
      <c r="B176" s="32"/>
      <c r="C176" s="180" t="s">
        <v>419</v>
      </c>
      <c r="D176" s="180" t="s">
        <v>121</v>
      </c>
      <c r="E176" s="181" t="s">
        <v>420</v>
      </c>
      <c r="F176" s="182" t="s">
        <v>421</v>
      </c>
      <c r="G176" s="183" t="s">
        <v>206</v>
      </c>
      <c r="H176" s="184">
        <v>4</v>
      </c>
      <c r="I176" s="185"/>
      <c r="J176" s="186">
        <f t="shared" si="20"/>
        <v>0</v>
      </c>
      <c r="K176" s="182" t="s">
        <v>125</v>
      </c>
      <c r="L176" s="36"/>
      <c r="M176" s="187" t="s">
        <v>19</v>
      </c>
      <c r="N176" s="188" t="s">
        <v>40</v>
      </c>
      <c r="O176" s="61"/>
      <c r="P176" s="189">
        <f t="shared" si="21"/>
        <v>0</v>
      </c>
      <c r="Q176" s="189">
        <v>2.2000000000000001E-4</v>
      </c>
      <c r="R176" s="189">
        <f t="shared" si="22"/>
        <v>8.8000000000000003E-4</v>
      </c>
      <c r="S176" s="189">
        <v>0</v>
      </c>
      <c r="T176" s="190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1" t="s">
        <v>189</v>
      </c>
      <c r="AT176" s="191" t="s">
        <v>121</v>
      </c>
      <c r="AU176" s="191" t="s">
        <v>79</v>
      </c>
      <c r="AY176" s="14" t="s">
        <v>119</v>
      </c>
      <c r="BE176" s="192">
        <f t="shared" si="24"/>
        <v>0</v>
      </c>
      <c r="BF176" s="192">
        <f t="shared" si="25"/>
        <v>0</v>
      </c>
      <c r="BG176" s="192">
        <f t="shared" si="26"/>
        <v>0</v>
      </c>
      <c r="BH176" s="192">
        <f t="shared" si="27"/>
        <v>0</v>
      </c>
      <c r="BI176" s="192">
        <f t="shared" si="28"/>
        <v>0</v>
      </c>
      <c r="BJ176" s="14" t="s">
        <v>77</v>
      </c>
      <c r="BK176" s="192">
        <f t="shared" si="29"/>
        <v>0</v>
      </c>
      <c r="BL176" s="14" t="s">
        <v>189</v>
      </c>
      <c r="BM176" s="191" t="s">
        <v>422</v>
      </c>
    </row>
    <row r="177" spans="1:65" s="2" customFormat="1" ht="16.5" customHeight="1">
      <c r="A177" s="31"/>
      <c r="B177" s="32"/>
      <c r="C177" s="180" t="s">
        <v>423</v>
      </c>
      <c r="D177" s="180" t="s">
        <v>121</v>
      </c>
      <c r="E177" s="181" t="s">
        <v>424</v>
      </c>
      <c r="F177" s="182" t="s">
        <v>425</v>
      </c>
      <c r="G177" s="183" t="s">
        <v>206</v>
      </c>
      <c r="H177" s="184">
        <v>1</v>
      </c>
      <c r="I177" s="185"/>
      <c r="J177" s="186">
        <f t="shared" si="20"/>
        <v>0</v>
      </c>
      <c r="K177" s="182" t="s">
        <v>125</v>
      </c>
      <c r="L177" s="36"/>
      <c r="M177" s="187" t="s">
        <v>19</v>
      </c>
      <c r="N177" s="188" t="s">
        <v>40</v>
      </c>
      <c r="O177" s="61"/>
      <c r="P177" s="189">
        <f t="shared" si="21"/>
        <v>0</v>
      </c>
      <c r="Q177" s="189">
        <v>2.7E-4</v>
      </c>
      <c r="R177" s="189">
        <f t="shared" si="22"/>
        <v>2.7E-4</v>
      </c>
      <c r="S177" s="189">
        <v>0</v>
      </c>
      <c r="T177" s="190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1" t="s">
        <v>189</v>
      </c>
      <c r="AT177" s="191" t="s">
        <v>121</v>
      </c>
      <c r="AU177" s="191" t="s">
        <v>79</v>
      </c>
      <c r="AY177" s="14" t="s">
        <v>119</v>
      </c>
      <c r="BE177" s="192">
        <f t="shared" si="24"/>
        <v>0</v>
      </c>
      <c r="BF177" s="192">
        <f t="shared" si="25"/>
        <v>0</v>
      </c>
      <c r="BG177" s="192">
        <f t="shared" si="26"/>
        <v>0</v>
      </c>
      <c r="BH177" s="192">
        <f t="shared" si="27"/>
        <v>0</v>
      </c>
      <c r="BI177" s="192">
        <f t="shared" si="28"/>
        <v>0</v>
      </c>
      <c r="BJ177" s="14" t="s">
        <v>77</v>
      </c>
      <c r="BK177" s="192">
        <f t="shared" si="29"/>
        <v>0</v>
      </c>
      <c r="BL177" s="14" t="s">
        <v>189</v>
      </c>
      <c r="BM177" s="191" t="s">
        <v>426</v>
      </c>
    </row>
    <row r="178" spans="1:65" s="2" customFormat="1" ht="16.5" customHeight="1">
      <c r="A178" s="31"/>
      <c r="B178" s="32"/>
      <c r="C178" s="180" t="s">
        <v>427</v>
      </c>
      <c r="D178" s="180" t="s">
        <v>121</v>
      </c>
      <c r="E178" s="181" t="s">
        <v>428</v>
      </c>
      <c r="F178" s="182" t="s">
        <v>429</v>
      </c>
      <c r="G178" s="183" t="s">
        <v>206</v>
      </c>
      <c r="H178" s="184">
        <v>2</v>
      </c>
      <c r="I178" s="185"/>
      <c r="J178" s="186">
        <f t="shared" si="20"/>
        <v>0</v>
      </c>
      <c r="K178" s="182" t="s">
        <v>125</v>
      </c>
      <c r="L178" s="36"/>
      <c r="M178" s="187" t="s">
        <v>19</v>
      </c>
      <c r="N178" s="188" t="s">
        <v>40</v>
      </c>
      <c r="O178" s="61"/>
      <c r="P178" s="189">
        <f t="shared" si="21"/>
        <v>0</v>
      </c>
      <c r="Q178" s="189">
        <v>2.4000000000000001E-4</v>
      </c>
      <c r="R178" s="189">
        <f t="shared" si="22"/>
        <v>4.8000000000000001E-4</v>
      </c>
      <c r="S178" s="189">
        <v>0</v>
      </c>
      <c r="T178" s="190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1" t="s">
        <v>189</v>
      </c>
      <c r="AT178" s="191" t="s">
        <v>121</v>
      </c>
      <c r="AU178" s="191" t="s">
        <v>79</v>
      </c>
      <c r="AY178" s="14" t="s">
        <v>119</v>
      </c>
      <c r="BE178" s="192">
        <f t="shared" si="24"/>
        <v>0</v>
      </c>
      <c r="BF178" s="192">
        <f t="shared" si="25"/>
        <v>0</v>
      </c>
      <c r="BG178" s="192">
        <f t="shared" si="26"/>
        <v>0</v>
      </c>
      <c r="BH178" s="192">
        <f t="shared" si="27"/>
        <v>0</v>
      </c>
      <c r="BI178" s="192">
        <f t="shared" si="28"/>
        <v>0</v>
      </c>
      <c r="BJ178" s="14" t="s">
        <v>77</v>
      </c>
      <c r="BK178" s="192">
        <f t="shared" si="29"/>
        <v>0</v>
      </c>
      <c r="BL178" s="14" t="s">
        <v>189</v>
      </c>
      <c r="BM178" s="191" t="s">
        <v>430</v>
      </c>
    </row>
    <row r="179" spans="1:65" s="2" customFormat="1" ht="16.5" customHeight="1">
      <c r="A179" s="31"/>
      <c r="B179" s="32"/>
      <c r="C179" s="180" t="s">
        <v>431</v>
      </c>
      <c r="D179" s="180" t="s">
        <v>121</v>
      </c>
      <c r="E179" s="181" t="s">
        <v>432</v>
      </c>
      <c r="F179" s="182" t="s">
        <v>433</v>
      </c>
      <c r="G179" s="183" t="s">
        <v>206</v>
      </c>
      <c r="H179" s="184">
        <v>1</v>
      </c>
      <c r="I179" s="185"/>
      <c r="J179" s="186">
        <f t="shared" si="20"/>
        <v>0</v>
      </c>
      <c r="K179" s="182" t="s">
        <v>125</v>
      </c>
      <c r="L179" s="36"/>
      <c r="M179" s="187" t="s">
        <v>19</v>
      </c>
      <c r="N179" s="188" t="s">
        <v>40</v>
      </c>
      <c r="O179" s="61"/>
      <c r="P179" s="189">
        <f t="shared" si="21"/>
        <v>0</v>
      </c>
      <c r="Q179" s="189">
        <v>3.6000000000000002E-4</v>
      </c>
      <c r="R179" s="189">
        <f t="shared" si="22"/>
        <v>3.6000000000000002E-4</v>
      </c>
      <c r="S179" s="189">
        <v>0</v>
      </c>
      <c r="T179" s="190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1" t="s">
        <v>189</v>
      </c>
      <c r="AT179" s="191" t="s">
        <v>121</v>
      </c>
      <c r="AU179" s="191" t="s">
        <v>79</v>
      </c>
      <c r="AY179" s="14" t="s">
        <v>119</v>
      </c>
      <c r="BE179" s="192">
        <f t="shared" si="24"/>
        <v>0</v>
      </c>
      <c r="BF179" s="192">
        <f t="shared" si="25"/>
        <v>0</v>
      </c>
      <c r="BG179" s="192">
        <f t="shared" si="26"/>
        <v>0</v>
      </c>
      <c r="BH179" s="192">
        <f t="shared" si="27"/>
        <v>0</v>
      </c>
      <c r="BI179" s="192">
        <f t="shared" si="28"/>
        <v>0</v>
      </c>
      <c r="BJ179" s="14" t="s">
        <v>77</v>
      </c>
      <c r="BK179" s="192">
        <f t="shared" si="29"/>
        <v>0</v>
      </c>
      <c r="BL179" s="14" t="s">
        <v>189</v>
      </c>
      <c r="BM179" s="191" t="s">
        <v>434</v>
      </c>
    </row>
    <row r="180" spans="1:65" s="2" customFormat="1" ht="16.5" customHeight="1">
      <c r="A180" s="31"/>
      <c r="B180" s="32"/>
      <c r="C180" s="180" t="s">
        <v>435</v>
      </c>
      <c r="D180" s="180" t="s">
        <v>121</v>
      </c>
      <c r="E180" s="181" t="s">
        <v>436</v>
      </c>
      <c r="F180" s="182" t="s">
        <v>437</v>
      </c>
      <c r="G180" s="183" t="s">
        <v>206</v>
      </c>
      <c r="H180" s="184">
        <v>1</v>
      </c>
      <c r="I180" s="185"/>
      <c r="J180" s="186">
        <f t="shared" ref="J180:J197" si="30">ROUND(I180*H180,2)</f>
        <v>0</v>
      </c>
      <c r="K180" s="182" t="s">
        <v>125</v>
      </c>
      <c r="L180" s="36"/>
      <c r="M180" s="187" t="s">
        <v>19</v>
      </c>
      <c r="N180" s="188" t="s">
        <v>40</v>
      </c>
      <c r="O180" s="61"/>
      <c r="P180" s="189">
        <f t="shared" ref="P180:P197" si="31">O180*H180</f>
        <v>0</v>
      </c>
      <c r="Q180" s="189">
        <v>4.0999999999999999E-4</v>
      </c>
      <c r="R180" s="189">
        <f t="shared" ref="R180:R197" si="32">Q180*H180</f>
        <v>4.0999999999999999E-4</v>
      </c>
      <c r="S180" s="189">
        <v>0</v>
      </c>
      <c r="T180" s="190">
        <f t="shared" ref="T180:T197" si="33"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1" t="s">
        <v>189</v>
      </c>
      <c r="AT180" s="191" t="s">
        <v>121</v>
      </c>
      <c r="AU180" s="191" t="s">
        <v>79</v>
      </c>
      <c r="AY180" s="14" t="s">
        <v>119</v>
      </c>
      <c r="BE180" s="192">
        <f t="shared" ref="BE180:BE197" si="34">IF(N180="základní",J180,0)</f>
        <v>0</v>
      </c>
      <c r="BF180" s="192">
        <f t="shared" ref="BF180:BF197" si="35">IF(N180="snížená",J180,0)</f>
        <v>0</v>
      </c>
      <c r="BG180" s="192">
        <f t="shared" ref="BG180:BG197" si="36">IF(N180="zákl. přenesená",J180,0)</f>
        <v>0</v>
      </c>
      <c r="BH180" s="192">
        <f t="shared" ref="BH180:BH197" si="37">IF(N180="sníž. přenesená",J180,0)</f>
        <v>0</v>
      </c>
      <c r="BI180" s="192">
        <f t="shared" ref="BI180:BI197" si="38">IF(N180="nulová",J180,0)</f>
        <v>0</v>
      </c>
      <c r="BJ180" s="14" t="s">
        <v>77</v>
      </c>
      <c r="BK180" s="192">
        <f t="shared" ref="BK180:BK197" si="39">ROUND(I180*H180,2)</f>
        <v>0</v>
      </c>
      <c r="BL180" s="14" t="s">
        <v>189</v>
      </c>
      <c r="BM180" s="191" t="s">
        <v>438</v>
      </c>
    </row>
    <row r="181" spans="1:65" s="2" customFormat="1" ht="16.5" customHeight="1">
      <c r="A181" s="31"/>
      <c r="B181" s="32"/>
      <c r="C181" s="180" t="s">
        <v>439</v>
      </c>
      <c r="D181" s="180" t="s">
        <v>121</v>
      </c>
      <c r="E181" s="181" t="s">
        <v>440</v>
      </c>
      <c r="F181" s="182" t="s">
        <v>441</v>
      </c>
      <c r="G181" s="183" t="s">
        <v>206</v>
      </c>
      <c r="H181" s="184">
        <v>9</v>
      </c>
      <c r="I181" s="185"/>
      <c r="J181" s="186">
        <f t="shared" si="30"/>
        <v>0</v>
      </c>
      <c r="K181" s="182" t="s">
        <v>125</v>
      </c>
      <c r="L181" s="36"/>
      <c r="M181" s="187" t="s">
        <v>19</v>
      </c>
      <c r="N181" s="188" t="s">
        <v>40</v>
      </c>
      <c r="O181" s="61"/>
      <c r="P181" s="189">
        <f t="shared" si="31"/>
        <v>0</v>
      </c>
      <c r="Q181" s="189">
        <v>2.1000000000000001E-4</v>
      </c>
      <c r="R181" s="189">
        <f t="shared" si="32"/>
        <v>1.8900000000000002E-3</v>
      </c>
      <c r="S181" s="189">
        <v>0</v>
      </c>
      <c r="T181" s="190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1" t="s">
        <v>189</v>
      </c>
      <c r="AT181" s="191" t="s">
        <v>121</v>
      </c>
      <c r="AU181" s="191" t="s">
        <v>79</v>
      </c>
      <c r="AY181" s="14" t="s">
        <v>119</v>
      </c>
      <c r="BE181" s="192">
        <f t="shared" si="34"/>
        <v>0</v>
      </c>
      <c r="BF181" s="192">
        <f t="shared" si="35"/>
        <v>0</v>
      </c>
      <c r="BG181" s="192">
        <f t="shared" si="36"/>
        <v>0</v>
      </c>
      <c r="BH181" s="192">
        <f t="shared" si="37"/>
        <v>0</v>
      </c>
      <c r="BI181" s="192">
        <f t="shared" si="38"/>
        <v>0</v>
      </c>
      <c r="BJ181" s="14" t="s">
        <v>77</v>
      </c>
      <c r="BK181" s="192">
        <f t="shared" si="39"/>
        <v>0</v>
      </c>
      <c r="BL181" s="14" t="s">
        <v>189</v>
      </c>
      <c r="BM181" s="191" t="s">
        <v>442</v>
      </c>
    </row>
    <row r="182" spans="1:65" s="2" customFormat="1" ht="16.5" customHeight="1">
      <c r="A182" s="31"/>
      <c r="B182" s="32"/>
      <c r="C182" s="180" t="s">
        <v>443</v>
      </c>
      <c r="D182" s="180" t="s">
        <v>121</v>
      </c>
      <c r="E182" s="181" t="s">
        <v>444</v>
      </c>
      <c r="F182" s="182" t="s">
        <v>445</v>
      </c>
      <c r="G182" s="183" t="s">
        <v>206</v>
      </c>
      <c r="H182" s="184">
        <v>12</v>
      </c>
      <c r="I182" s="185"/>
      <c r="J182" s="186">
        <f t="shared" si="30"/>
        <v>0</v>
      </c>
      <c r="K182" s="182" t="s">
        <v>125</v>
      </c>
      <c r="L182" s="36"/>
      <c r="M182" s="187" t="s">
        <v>19</v>
      </c>
      <c r="N182" s="188" t="s">
        <v>40</v>
      </c>
      <c r="O182" s="61"/>
      <c r="P182" s="189">
        <f t="shared" si="31"/>
        <v>0</v>
      </c>
      <c r="Q182" s="189">
        <v>3.4000000000000002E-4</v>
      </c>
      <c r="R182" s="189">
        <f t="shared" si="32"/>
        <v>4.0800000000000003E-3</v>
      </c>
      <c r="S182" s="189">
        <v>0</v>
      </c>
      <c r="T182" s="190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189</v>
      </c>
      <c r="AT182" s="191" t="s">
        <v>121</v>
      </c>
      <c r="AU182" s="191" t="s">
        <v>79</v>
      </c>
      <c r="AY182" s="14" t="s">
        <v>119</v>
      </c>
      <c r="BE182" s="192">
        <f t="shared" si="34"/>
        <v>0</v>
      </c>
      <c r="BF182" s="192">
        <f t="shared" si="35"/>
        <v>0</v>
      </c>
      <c r="BG182" s="192">
        <f t="shared" si="36"/>
        <v>0</v>
      </c>
      <c r="BH182" s="192">
        <f t="shared" si="37"/>
        <v>0</v>
      </c>
      <c r="BI182" s="192">
        <f t="shared" si="38"/>
        <v>0</v>
      </c>
      <c r="BJ182" s="14" t="s">
        <v>77</v>
      </c>
      <c r="BK182" s="192">
        <f t="shared" si="39"/>
        <v>0</v>
      </c>
      <c r="BL182" s="14" t="s">
        <v>189</v>
      </c>
      <c r="BM182" s="191" t="s">
        <v>446</v>
      </c>
    </row>
    <row r="183" spans="1:65" s="2" customFormat="1" ht="16.5" customHeight="1">
      <c r="A183" s="31"/>
      <c r="B183" s="32"/>
      <c r="C183" s="180" t="s">
        <v>447</v>
      </c>
      <c r="D183" s="180" t="s">
        <v>121</v>
      </c>
      <c r="E183" s="181" t="s">
        <v>448</v>
      </c>
      <c r="F183" s="182" t="s">
        <v>449</v>
      </c>
      <c r="G183" s="183" t="s">
        <v>206</v>
      </c>
      <c r="H183" s="184">
        <v>7</v>
      </c>
      <c r="I183" s="185"/>
      <c r="J183" s="186">
        <f t="shared" si="30"/>
        <v>0</v>
      </c>
      <c r="K183" s="182" t="s">
        <v>125</v>
      </c>
      <c r="L183" s="36"/>
      <c r="M183" s="187" t="s">
        <v>19</v>
      </c>
      <c r="N183" s="188" t="s">
        <v>40</v>
      </c>
      <c r="O183" s="61"/>
      <c r="P183" s="189">
        <f t="shared" si="31"/>
        <v>0</v>
      </c>
      <c r="Q183" s="189">
        <v>5.0000000000000001E-4</v>
      </c>
      <c r="R183" s="189">
        <f t="shared" si="32"/>
        <v>3.5000000000000001E-3</v>
      </c>
      <c r="S183" s="189">
        <v>0</v>
      </c>
      <c r="T183" s="190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1" t="s">
        <v>189</v>
      </c>
      <c r="AT183" s="191" t="s">
        <v>121</v>
      </c>
      <c r="AU183" s="191" t="s">
        <v>79</v>
      </c>
      <c r="AY183" s="14" t="s">
        <v>119</v>
      </c>
      <c r="BE183" s="192">
        <f t="shared" si="34"/>
        <v>0</v>
      </c>
      <c r="BF183" s="192">
        <f t="shared" si="35"/>
        <v>0</v>
      </c>
      <c r="BG183" s="192">
        <f t="shared" si="36"/>
        <v>0</v>
      </c>
      <c r="BH183" s="192">
        <f t="shared" si="37"/>
        <v>0</v>
      </c>
      <c r="BI183" s="192">
        <f t="shared" si="38"/>
        <v>0</v>
      </c>
      <c r="BJ183" s="14" t="s">
        <v>77</v>
      </c>
      <c r="BK183" s="192">
        <f t="shared" si="39"/>
        <v>0</v>
      </c>
      <c r="BL183" s="14" t="s">
        <v>189</v>
      </c>
      <c r="BM183" s="191" t="s">
        <v>450</v>
      </c>
    </row>
    <row r="184" spans="1:65" s="2" customFormat="1" ht="16.5" customHeight="1">
      <c r="A184" s="31"/>
      <c r="B184" s="32"/>
      <c r="C184" s="180" t="s">
        <v>451</v>
      </c>
      <c r="D184" s="180" t="s">
        <v>121</v>
      </c>
      <c r="E184" s="181" t="s">
        <v>452</v>
      </c>
      <c r="F184" s="182" t="s">
        <v>453</v>
      </c>
      <c r="G184" s="183" t="s">
        <v>206</v>
      </c>
      <c r="H184" s="184">
        <v>4</v>
      </c>
      <c r="I184" s="185"/>
      <c r="J184" s="186">
        <f t="shared" si="30"/>
        <v>0</v>
      </c>
      <c r="K184" s="182" t="s">
        <v>125</v>
      </c>
      <c r="L184" s="36"/>
      <c r="M184" s="187" t="s">
        <v>19</v>
      </c>
      <c r="N184" s="188" t="s">
        <v>40</v>
      </c>
      <c r="O184" s="61"/>
      <c r="P184" s="189">
        <f t="shared" si="31"/>
        <v>0</v>
      </c>
      <c r="Q184" s="189">
        <v>6.9999999999999999E-4</v>
      </c>
      <c r="R184" s="189">
        <f t="shared" si="32"/>
        <v>2.8E-3</v>
      </c>
      <c r="S184" s="189">
        <v>0</v>
      </c>
      <c r="T184" s="190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189</v>
      </c>
      <c r="AT184" s="191" t="s">
        <v>121</v>
      </c>
      <c r="AU184" s="191" t="s">
        <v>79</v>
      </c>
      <c r="AY184" s="14" t="s">
        <v>119</v>
      </c>
      <c r="BE184" s="192">
        <f t="shared" si="34"/>
        <v>0</v>
      </c>
      <c r="BF184" s="192">
        <f t="shared" si="35"/>
        <v>0</v>
      </c>
      <c r="BG184" s="192">
        <f t="shared" si="36"/>
        <v>0</v>
      </c>
      <c r="BH184" s="192">
        <f t="shared" si="37"/>
        <v>0</v>
      </c>
      <c r="BI184" s="192">
        <f t="shared" si="38"/>
        <v>0</v>
      </c>
      <c r="BJ184" s="14" t="s">
        <v>77</v>
      </c>
      <c r="BK184" s="192">
        <f t="shared" si="39"/>
        <v>0</v>
      </c>
      <c r="BL184" s="14" t="s">
        <v>189</v>
      </c>
      <c r="BM184" s="191" t="s">
        <v>454</v>
      </c>
    </row>
    <row r="185" spans="1:65" s="2" customFormat="1" ht="16.5" customHeight="1">
      <c r="A185" s="31"/>
      <c r="B185" s="32"/>
      <c r="C185" s="180" t="s">
        <v>455</v>
      </c>
      <c r="D185" s="180" t="s">
        <v>121</v>
      </c>
      <c r="E185" s="181" t="s">
        <v>456</v>
      </c>
      <c r="F185" s="182" t="s">
        <v>457</v>
      </c>
      <c r="G185" s="183" t="s">
        <v>206</v>
      </c>
      <c r="H185" s="184">
        <v>3</v>
      </c>
      <c r="I185" s="185"/>
      <c r="J185" s="186">
        <f t="shared" si="30"/>
        <v>0</v>
      </c>
      <c r="K185" s="182" t="s">
        <v>125</v>
      </c>
      <c r="L185" s="36"/>
      <c r="M185" s="187" t="s">
        <v>19</v>
      </c>
      <c r="N185" s="188" t="s">
        <v>40</v>
      </c>
      <c r="O185" s="61"/>
      <c r="P185" s="189">
        <f t="shared" si="31"/>
        <v>0</v>
      </c>
      <c r="Q185" s="189">
        <v>1.07E-3</v>
      </c>
      <c r="R185" s="189">
        <f t="shared" si="32"/>
        <v>3.2100000000000002E-3</v>
      </c>
      <c r="S185" s="189">
        <v>0</v>
      </c>
      <c r="T185" s="190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1" t="s">
        <v>189</v>
      </c>
      <c r="AT185" s="191" t="s">
        <v>121</v>
      </c>
      <c r="AU185" s="191" t="s">
        <v>79</v>
      </c>
      <c r="AY185" s="14" t="s">
        <v>119</v>
      </c>
      <c r="BE185" s="192">
        <f t="shared" si="34"/>
        <v>0</v>
      </c>
      <c r="BF185" s="192">
        <f t="shared" si="35"/>
        <v>0</v>
      </c>
      <c r="BG185" s="192">
        <f t="shared" si="36"/>
        <v>0</v>
      </c>
      <c r="BH185" s="192">
        <f t="shared" si="37"/>
        <v>0</v>
      </c>
      <c r="BI185" s="192">
        <f t="shared" si="38"/>
        <v>0</v>
      </c>
      <c r="BJ185" s="14" t="s">
        <v>77</v>
      </c>
      <c r="BK185" s="192">
        <f t="shared" si="39"/>
        <v>0</v>
      </c>
      <c r="BL185" s="14" t="s">
        <v>189</v>
      </c>
      <c r="BM185" s="191" t="s">
        <v>458</v>
      </c>
    </row>
    <row r="186" spans="1:65" s="2" customFormat="1" ht="16.5" customHeight="1">
      <c r="A186" s="31"/>
      <c r="B186" s="32"/>
      <c r="C186" s="180" t="s">
        <v>459</v>
      </c>
      <c r="D186" s="180" t="s">
        <v>121</v>
      </c>
      <c r="E186" s="181" t="s">
        <v>460</v>
      </c>
      <c r="F186" s="182" t="s">
        <v>461</v>
      </c>
      <c r="G186" s="183" t="s">
        <v>206</v>
      </c>
      <c r="H186" s="184">
        <v>1</v>
      </c>
      <c r="I186" s="185"/>
      <c r="J186" s="186">
        <f t="shared" si="30"/>
        <v>0</v>
      </c>
      <c r="K186" s="182" t="s">
        <v>125</v>
      </c>
      <c r="L186" s="36"/>
      <c r="M186" s="187" t="s">
        <v>19</v>
      </c>
      <c r="N186" s="188" t="s">
        <v>40</v>
      </c>
      <c r="O186" s="61"/>
      <c r="P186" s="189">
        <f t="shared" si="31"/>
        <v>0</v>
      </c>
      <c r="Q186" s="189">
        <v>2.0000000000000002E-5</v>
      </c>
      <c r="R186" s="189">
        <f t="shared" si="32"/>
        <v>2.0000000000000002E-5</v>
      </c>
      <c r="S186" s="189">
        <v>0</v>
      </c>
      <c r="T186" s="190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1" t="s">
        <v>189</v>
      </c>
      <c r="AT186" s="191" t="s">
        <v>121</v>
      </c>
      <c r="AU186" s="191" t="s">
        <v>79</v>
      </c>
      <c r="AY186" s="14" t="s">
        <v>119</v>
      </c>
      <c r="BE186" s="192">
        <f t="shared" si="34"/>
        <v>0</v>
      </c>
      <c r="BF186" s="192">
        <f t="shared" si="35"/>
        <v>0</v>
      </c>
      <c r="BG186" s="192">
        <f t="shared" si="36"/>
        <v>0</v>
      </c>
      <c r="BH186" s="192">
        <f t="shared" si="37"/>
        <v>0</v>
      </c>
      <c r="BI186" s="192">
        <f t="shared" si="38"/>
        <v>0</v>
      </c>
      <c r="BJ186" s="14" t="s">
        <v>77</v>
      </c>
      <c r="BK186" s="192">
        <f t="shared" si="39"/>
        <v>0</v>
      </c>
      <c r="BL186" s="14" t="s">
        <v>189</v>
      </c>
      <c r="BM186" s="191" t="s">
        <v>462</v>
      </c>
    </row>
    <row r="187" spans="1:65" s="2" customFormat="1" ht="16.5" customHeight="1">
      <c r="A187" s="31"/>
      <c r="B187" s="32"/>
      <c r="C187" s="180" t="s">
        <v>463</v>
      </c>
      <c r="D187" s="180" t="s">
        <v>121</v>
      </c>
      <c r="E187" s="181" t="s">
        <v>464</v>
      </c>
      <c r="F187" s="182" t="s">
        <v>465</v>
      </c>
      <c r="G187" s="183" t="s">
        <v>206</v>
      </c>
      <c r="H187" s="184">
        <v>1</v>
      </c>
      <c r="I187" s="185"/>
      <c r="J187" s="186">
        <f t="shared" si="30"/>
        <v>0</v>
      </c>
      <c r="K187" s="182" t="s">
        <v>19</v>
      </c>
      <c r="L187" s="36"/>
      <c r="M187" s="187" t="s">
        <v>19</v>
      </c>
      <c r="N187" s="188" t="s">
        <v>40</v>
      </c>
      <c r="O187" s="61"/>
      <c r="P187" s="189">
        <f t="shared" si="31"/>
        <v>0</v>
      </c>
      <c r="Q187" s="189">
        <v>8.9999999999999998E-4</v>
      </c>
      <c r="R187" s="189">
        <f t="shared" si="32"/>
        <v>8.9999999999999998E-4</v>
      </c>
      <c r="S187" s="189">
        <v>0</v>
      </c>
      <c r="T187" s="190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1" t="s">
        <v>189</v>
      </c>
      <c r="AT187" s="191" t="s">
        <v>121</v>
      </c>
      <c r="AU187" s="191" t="s">
        <v>79</v>
      </c>
      <c r="AY187" s="14" t="s">
        <v>119</v>
      </c>
      <c r="BE187" s="192">
        <f t="shared" si="34"/>
        <v>0</v>
      </c>
      <c r="BF187" s="192">
        <f t="shared" si="35"/>
        <v>0</v>
      </c>
      <c r="BG187" s="192">
        <f t="shared" si="36"/>
        <v>0</v>
      </c>
      <c r="BH187" s="192">
        <f t="shared" si="37"/>
        <v>0</v>
      </c>
      <c r="BI187" s="192">
        <f t="shared" si="38"/>
        <v>0</v>
      </c>
      <c r="BJ187" s="14" t="s">
        <v>77</v>
      </c>
      <c r="BK187" s="192">
        <f t="shared" si="39"/>
        <v>0</v>
      </c>
      <c r="BL187" s="14" t="s">
        <v>189</v>
      </c>
      <c r="BM187" s="191" t="s">
        <v>466</v>
      </c>
    </row>
    <row r="188" spans="1:65" s="2" customFormat="1" ht="16.5" customHeight="1">
      <c r="A188" s="31"/>
      <c r="B188" s="32"/>
      <c r="C188" s="180" t="s">
        <v>467</v>
      </c>
      <c r="D188" s="180" t="s">
        <v>121</v>
      </c>
      <c r="E188" s="181" t="s">
        <v>468</v>
      </c>
      <c r="F188" s="182" t="s">
        <v>469</v>
      </c>
      <c r="G188" s="183" t="s">
        <v>206</v>
      </c>
      <c r="H188" s="184">
        <v>1</v>
      </c>
      <c r="I188" s="185"/>
      <c r="J188" s="186">
        <f t="shared" si="30"/>
        <v>0</v>
      </c>
      <c r="K188" s="182" t="s">
        <v>125</v>
      </c>
      <c r="L188" s="36"/>
      <c r="M188" s="187" t="s">
        <v>19</v>
      </c>
      <c r="N188" s="188" t="s">
        <v>40</v>
      </c>
      <c r="O188" s="61"/>
      <c r="P188" s="189">
        <f t="shared" si="31"/>
        <v>0</v>
      </c>
      <c r="Q188" s="189">
        <v>7.5000000000000002E-4</v>
      </c>
      <c r="R188" s="189">
        <f t="shared" si="32"/>
        <v>7.5000000000000002E-4</v>
      </c>
      <c r="S188" s="189">
        <v>0</v>
      </c>
      <c r="T188" s="190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1" t="s">
        <v>189</v>
      </c>
      <c r="AT188" s="191" t="s">
        <v>121</v>
      </c>
      <c r="AU188" s="191" t="s">
        <v>79</v>
      </c>
      <c r="AY188" s="14" t="s">
        <v>119</v>
      </c>
      <c r="BE188" s="192">
        <f t="shared" si="34"/>
        <v>0</v>
      </c>
      <c r="BF188" s="192">
        <f t="shared" si="35"/>
        <v>0</v>
      </c>
      <c r="BG188" s="192">
        <f t="shared" si="36"/>
        <v>0</v>
      </c>
      <c r="BH188" s="192">
        <f t="shared" si="37"/>
        <v>0</v>
      </c>
      <c r="BI188" s="192">
        <f t="shared" si="38"/>
        <v>0</v>
      </c>
      <c r="BJ188" s="14" t="s">
        <v>77</v>
      </c>
      <c r="BK188" s="192">
        <f t="shared" si="39"/>
        <v>0</v>
      </c>
      <c r="BL188" s="14" t="s">
        <v>189</v>
      </c>
      <c r="BM188" s="191" t="s">
        <v>470</v>
      </c>
    </row>
    <row r="189" spans="1:65" s="2" customFormat="1" ht="16.5" customHeight="1">
      <c r="A189" s="31"/>
      <c r="B189" s="32"/>
      <c r="C189" s="180" t="s">
        <v>471</v>
      </c>
      <c r="D189" s="180" t="s">
        <v>121</v>
      </c>
      <c r="E189" s="181" t="s">
        <v>472</v>
      </c>
      <c r="F189" s="182" t="s">
        <v>473</v>
      </c>
      <c r="G189" s="183" t="s">
        <v>206</v>
      </c>
      <c r="H189" s="184">
        <v>1</v>
      </c>
      <c r="I189" s="185"/>
      <c r="J189" s="186">
        <f t="shared" si="30"/>
        <v>0</v>
      </c>
      <c r="K189" s="182" t="s">
        <v>125</v>
      </c>
      <c r="L189" s="36"/>
      <c r="M189" s="187" t="s">
        <v>19</v>
      </c>
      <c r="N189" s="188" t="s">
        <v>40</v>
      </c>
      <c r="O189" s="61"/>
      <c r="P189" s="189">
        <f t="shared" si="31"/>
        <v>0</v>
      </c>
      <c r="Q189" s="189">
        <v>2.0000000000000002E-5</v>
      </c>
      <c r="R189" s="189">
        <f t="shared" si="32"/>
        <v>2.0000000000000002E-5</v>
      </c>
      <c r="S189" s="189">
        <v>0</v>
      </c>
      <c r="T189" s="190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1" t="s">
        <v>189</v>
      </c>
      <c r="AT189" s="191" t="s">
        <v>121</v>
      </c>
      <c r="AU189" s="191" t="s">
        <v>79</v>
      </c>
      <c r="AY189" s="14" t="s">
        <v>119</v>
      </c>
      <c r="BE189" s="192">
        <f t="shared" si="34"/>
        <v>0</v>
      </c>
      <c r="BF189" s="192">
        <f t="shared" si="35"/>
        <v>0</v>
      </c>
      <c r="BG189" s="192">
        <f t="shared" si="36"/>
        <v>0</v>
      </c>
      <c r="BH189" s="192">
        <f t="shared" si="37"/>
        <v>0</v>
      </c>
      <c r="BI189" s="192">
        <f t="shared" si="38"/>
        <v>0</v>
      </c>
      <c r="BJ189" s="14" t="s">
        <v>77</v>
      </c>
      <c r="BK189" s="192">
        <f t="shared" si="39"/>
        <v>0</v>
      </c>
      <c r="BL189" s="14" t="s">
        <v>189</v>
      </c>
      <c r="BM189" s="191" t="s">
        <v>474</v>
      </c>
    </row>
    <row r="190" spans="1:65" s="2" customFormat="1" ht="44.25" customHeight="1">
      <c r="A190" s="31"/>
      <c r="B190" s="32"/>
      <c r="C190" s="180" t="s">
        <v>475</v>
      </c>
      <c r="D190" s="180" t="s">
        <v>121</v>
      </c>
      <c r="E190" s="181" t="s">
        <v>476</v>
      </c>
      <c r="F190" s="182" t="s">
        <v>477</v>
      </c>
      <c r="G190" s="183" t="s">
        <v>206</v>
      </c>
      <c r="H190" s="184">
        <v>1</v>
      </c>
      <c r="I190" s="185"/>
      <c r="J190" s="186">
        <f t="shared" si="30"/>
        <v>0</v>
      </c>
      <c r="K190" s="182" t="s">
        <v>19</v>
      </c>
      <c r="L190" s="36"/>
      <c r="M190" s="187" t="s">
        <v>19</v>
      </c>
      <c r="N190" s="188" t="s">
        <v>40</v>
      </c>
      <c r="O190" s="61"/>
      <c r="P190" s="189">
        <f t="shared" si="31"/>
        <v>0</v>
      </c>
      <c r="Q190" s="189">
        <v>5.0000000000000001E-3</v>
      </c>
      <c r="R190" s="189">
        <f t="shared" si="32"/>
        <v>5.0000000000000001E-3</v>
      </c>
      <c r="S190" s="189">
        <v>0</v>
      </c>
      <c r="T190" s="190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1" t="s">
        <v>189</v>
      </c>
      <c r="AT190" s="191" t="s">
        <v>121</v>
      </c>
      <c r="AU190" s="191" t="s">
        <v>79</v>
      </c>
      <c r="AY190" s="14" t="s">
        <v>119</v>
      </c>
      <c r="BE190" s="192">
        <f t="shared" si="34"/>
        <v>0</v>
      </c>
      <c r="BF190" s="192">
        <f t="shared" si="35"/>
        <v>0</v>
      </c>
      <c r="BG190" s="192">
        <f t="shared" si="36"/>
        <v>0</v>
      </c>
      <c r="BH190" s="192">
        <f t="shared" si="37"/>
        <v>0</v>
      </c>
      <c r="BI190" s="192">
        <f t="shared" si="38"/>
        <v>0</v>
      </c>
      <c r="BJ190" s="14" t="s">
        <v>77</v>
      </c>
      <c r="BK190" s="192">
        <f t="shared" si="39"/>
        <v>0</v>
      </c>
      <c r="BL190" s="14" t="s">
        <v>189</v>
      </c>
      <c r="BM190" s="191" t="s">
        <v>478</v>
      </c>
    </row>
    <row r="191" spans="1:65" s="2" customFormat="1" ht="16.5" customHeight="1">
      <c r="A191" s="31"/>
      <c r="B191" s="32"/>
      <c r="C191" s="180" t="s">
        <v>479</v>
      </c>
      <c r="D191" s="180" t="s">
        <v>121</v>
      </c>
      <c r="E191" s="181" t="s">
        <v>472</v>
      </c>
      <c r="F191" s="182" t="s">
        <v>473</v>
      </c>
      <c r="G191" s="183" t="s">
        <v>206</v>
      </c>
      <c r="H191" s="184">
        <v>1</v>
      </c>
      <c r="I191" s="185"/>
      <c r="J191" s="186">
        <f t="shared" si="30"/>
        <v>0</v>
      </c>
      <c r="K191" s="182" t="s">
        <v>125</v>
      </c>
      <c r="L191" s="36"/>
      <c r="M191" s="187" t="s">
        <v>19</v>
      </c>
      <c r="N191" s="188" t="s">
        <v>40</v>
      </c>
      <c r="O191" s="61"/>
      <c r="P191" s="189">
        <f t="shared" si="31"/>
        <v>0</v>
      </c>
      <c r="Q191" s="189">
        <v>2.0000000000000002E-5</v>
      </c>
      <c r="R191" s="189">
        <f t="shared" si="32"/>
        <v>2.0000000000000002E-5</v>
      </c>
      <c r="S191" s="189">
        <v>0</v>
      </c>
      <c r="T191" s="190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1" t="s">
        <v>189</v>
      </c>
      <c r="AT191" s="191" t="s">
        <v>121</v>
      </c>
      <c r="AU191" s="191" t="s">
        <v>79</v>
      </c>
      <c r="AY191" s="14" t="s">
        <v>119</v>
      </c>
      <c r="BE191" s="192">
        <f t="shared" si="34"/>
        <v>0</v>
      </c>
      <c r="BF191" s="192">
        <f t="shared" si="35"/>
        <v>0</v>
      </c>
      <c r="BG191" s="192">
        <f t="shared" si="36"/>
        <v>0</v>
      </c>
      <c r="BH191" s="192">
        <f t="shared" si="37"/>
        <v>0</v>
      </c>
      <c r="BI191" s="192">
        <f t="shared" si="38"/>
        <v>0</v>
      </c>
      <c r="BJ191" s="14" t="s">
        <v>77</v>
      </c>
      <c r="BK191" s="192">
        <f t="shared" si="39"/>
        <v>0</v>
      </c>
      <c r="BL191" s="14" t="s">
        <v>189</v>
      </c>
      <c r="BM191" s="191" t="s">
        <v>480</v>
      </c>
    </row>
    <row r="192" spans="1:65" s="2" customFormat="1" ht="55.5" customHeight="1">
      <c r="A192" s="31"/>
      <c r="B192" s="32"/>
      <c r="C192" s="180" t="s">
        <v>481</v>
      </c>
      <c r="D192" s="180" t="s">
        <v>121</v>
      </c>
      <c r="E192" s="181" t="s">
        <v>482</v>
      </c>
      <c r="F192" s="182" t="s">
        <v>483</v>
      </c>
      <c r="G192" s="183" t="s">
        <v>206</v>
      </c>
      <c r="H192" s="184">
        <v>1</v>
      </c>
      <c r="I192" s="185"/>
      <c r="J192" s="186">
        <f t="shared" si="30"/>
        <v>0</v>
      </c>
      <c r="K192" s="182" t="s">
        <v>19</v>
      </c>
      <c r="L192" s="36"/>
      <c r="M192" s="187" t="s">
        <v>19</v>
      </c>
      <c r="N192" s="188" t="s">
        <v>40</v>
      </c>
      <c r="O192" s="61"/>
      <c r="P192" s="189">
        <f t="shared" si="31"/>
        <v>0</v>
      </c>
      <c r="Q192" s="189">
        <v>3.0000000000000001E-3</v>
      </c>
      <c r="R192" s="189">
        <f t="shared" si="32"/>
        <v>3.0000000000000001E-3</v>
      </c>
      <c r="S192" s="189">
        <v>0</v>
      </c>
      <c r="T192" s="190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1" t="s">
        <v>189</v>
      </c>
      <c r="AT192" s="191" t="s">
        <v>121</v>
      </c>
      <c r="AU192" s="191" t="s">
        <v>79</v>
      </c>
      <c r="AY192" s="14" t="s">
        <v>119</v>
      </c>
      <c r="BE192" s="192">
        <f t="shared" si="34"/>
        <v>0</v>
      </c>
      <c r="BF192" s="192">
        <f t="shared" si="35"/>
        <v>0</v>
      </c>
      <c r="BG192" s="192">
        <f t="shared" si="36"/>
        <v>0</v>
      </c>
      <c r="BH192" s="192">
        <f t="shared" si="37"/>
        <v>0</v>
      </c>
      <c r="BI192" s="192">
        <f t="shared" si="38"/>
        <v>0</v>
      </c>
      <c r="BJ192" s="14" t="s">
        <v>77</v>
      </c>
      <c r="BK192" s="192">
        <f t="shared" si="39"/>
        <v>0</v>
      </c>
      <c r="BL192" s="14" t="s">
        <v>189</v>
      </c>
      <c r="BM192" s="191" t="s">
        <v>484</v>
      </c>
    </row>
    <row r="193" spans="1:65" s="2" customFormat="1" ht="16.5" customHeight="1">
      <c r="A193" s="31"/>
      <c r="B193" s="32"/>
      <c r="C193" s="180" t="s">
        <v>485</v>
      </c>
      <c r="D193" s="180" t="s">
        <v>121</v>
      </c>
      <c r="E193" s="181" t="s">
        <v>486</v>
      </c>
      <c r="F193" s="182" t="s">
        <v>487</v>
      </c>
      <c r="G193" s="183" t="s">
        <v>388</v>
      </c>
      <c r="H193" s="184">
        <v>1</v>
      </c>
      <c r="I193" s="185"/>
      <c r="J193" s="186">
        <f t="shared" si="30"/>
        <v>0</v>
      </c>
      <c r="K193" s="182" t="s">
        <v>125</v>
      </c>
      <c r="L193" s="36"/>
      <c r="M193" s="187" t="s">
        <v>19</v>
      </c>
      <c r="N193" s="188" t="s">
        <v>40</v>
      </c>
      <c r="O193" s="61"/>
      <c r="P193" s="189">
        <f t="shared" si="31"/>
        <v>0</v>
      </c>
      <c r="Q193" s="189">
        <v>2.92E-2</v>
      </c>
      <c r="R193" s="189">
        <f t="shared" si="32"/>
        <v>2.92E-2</v>
      </c>
      <c r="S193" s="189">
        <v>0</v>
      </c>
      <c r="T193" s="190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1" t="s">
        <v>189</v>
      </c>
      <c r="AT193" s="191" t="s">
        <v>121</v>
      </c>
      <c r="AU193" s="191" t="s">
        <v>79</v>
      </c>
      <c r="AY193" s="14" t="s">
        <v>119</v>
      </c>
      <c r="BE193" s="192">
        <f t="shared" si="34"/>
        <v>0</v>
      </c>
      <c r="BF193" s="192">
        <f t="shared" si="35"/>
        <v>0</v>
      </c>
      <c r="BG193" s="192">
        <f t="shared" si="36"/>
        <v>0</v>
      </c>
      <c r="BH193" s="192">
        <f t="shared" si="37"/>
        <v>0</v>
      </c>
      <c r="BI193" s="192">
        <f t="shared" si="38"/>
        <v>0</v>
      </c>
      <c r="BJ193" s="14" t="s">
        <v>77</v>
      </c>
      <c r="BK193" s="192">
        <f t="shared" si="39"/>
        <v>0</v>
      </c>
      <c r="BL193" s="14" t="s">
        <v>189</v>
      </c>
      <c r="BM193" s="191" t="s">
        <v>488</v>
      </c>
    </row>
    <row r="194" spans="1:65" s="2" customFormat="1" ht="21.75" customHeight="1">
      <c r="A194" s="31"/>
      <c r="B194" s="32"/>
      <c r="C194" s="180" t="s">
        <v>489</v>
      </c>
      <c r="D194" s="180" t="s">
        <v>121</v>
      </c>
      <c r="E194" s="181" t="s">
        <v>490</v>
      </c>
      <c r="F194" s="182" t="s">
        <v>491</v>
      </c>
      <c r="G194" s="183" t="s">
        <v>206</v>
      </c>
      <c r="H194" s="184">
        <v>2</v>
      </c>
      <c r="I194" s="185"/>
      <c r="J194" s="186">
        <f t="shared" si="30"/>
        <v>0</v>
      </c>
      <c r="K194" s="182" t="s">
        <v>125</v>
      </c>
      <c r="L194" s="36"/>
      <c r="M194" s="187" t="s">
        <v>19</v>
      </c>
      <c r="N194" s="188" t="s">
        <v>40</v>
      </c>
      <c r="O194" s="61"/>
      <c r="P194" s="189">
        <f t="shared" si="31"/>
        <v>0</v>
      </c>
      <c r="Q194" s="189">
        <v>1.89E-3</v>
      </c>
      <c r="R194" s="189">
        <f t="shared" si="32"/>
        <v>3.7799999999999999E-3</v>
      </c>
      <c r="S194" s="189">
        <v>0</v>
      </c>
      <c r="T194" s="190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1" t="s">
        <v>189</v>
      </c>
      <c r="AT194" s="191" t="s">
        <v>121</v>
      </c>
      <c r="AU194" s="191" t="s">
        <v>79</v>
      </c>
      <c r="AY194" s="14" t="s">
        <v>119</v>
      </c>
      <c r="BE194" s="192">
        <f t="shared" si="34"/>
        <v>0</v>
      </c>
      <c r="BF194" s="192">
        <f t="shared" si="35"/>
        <v>0</v>
      </c>
      <c r="BG194" s="192">
        <f t="shared" si="36"/>
        <v>0</v>
      </c>
      <c r="BH194" s="192">
        <f t="shared" si="37"/>
        <v>0</v>
      </c>
      <c r="BI194" s="192">
        <f t="shared" si="38"/>
        <v>0</v>
      </c>
      <c r="BJ194" s="14" t="s">
        <v>77</v>
      </c>
      <c r="BK194" s="192">
        <f t="shared" si="39"/>
        <v>0</v>
      </c>
      <c r="BL194" s="14" t="s">
        <v>189</v>
      </c>
      <c r="BM194" s="191" t="s">
        <v>492</v>
      </c>
    </row>
    <row r="195" spans="1:65" s="2" customFormat="1" ht="21.75" customHeight="1">
      <c r="A195" s="31"/>
      <c r="B195" s="32"/>
      <c r="C195" s="180" t="s">
        <v>493</v>
      </c>
      <c r="D195" s="180" t="s">
        <v>121</v>
      </c>
      <c r="E195" s="181" t="s">
        <v>494</v>
      </c>
      <c r="F195" s="182" t="s">
        <v>495</v>
      </c>
      <c r="G195" s="183" t="s">
        <v>169</v>
      </c>
      <c r="H195" s="184">
        <v>373.5</v>
      </c>
      <c r="I195" s="185"/>
      <c r="J195" s="186">
        <f t="shared" si="30"/>
        <v>0</v>
      </c>
      <c r="K195" s="182" t="s">
        <v>125</v>
      </c>
      <c r="L195" s="36"/>
      <c r="M195" s="187" t="s">
        <v>19</v>
      </c>
      <c r="N195" s="188" t="s">
        <v>40</v>
      </c>
      <c r="O195" s="61"/>
      <c r="P195" s="189">
        <f t="shared" si="31"/>
        <v>0</v>
      </c>
      <c r="Q195" s="189">
        <v>1.9000000000000001E-4</v>
      </c>
      <c r="R195" s="189">
        <f t="shared" si="32"/>
        <v>7.0965E-2</v>
      </c>
      <c r="S195" s="189">
        <v>0</v>
      </c>
      <c r="T195" s="190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1" t="s">
        <v>189</v>
      </c>
      <c r="AT195" s="191" t="s">
        <v>121</v>
      </c>
      <c r="AU195" s="191" t="s">
        <v>79</v>
      </c>
      <c r="AY195" s="14" t="s">
        <v>119</v>
      </c>
      <c r="BE195" s="192">
        <f t="shared" si="34"/>
        <v>0</v>
      </c>
      <c r="BF195" s="192">
        <f t="shared" si="35"/>
        <v>0</v>
      </c>
      <c r="BG195" s="192">
        <f t="shared" si="36"/>
        <v>0</v>
      </c>
      <c r="BH195" s="192">
        <f t="shared" si="37"/>
        <v>0</v>
      </c>
      <c r="BI195" s="192">
        <f t="shared" si="38"/>
        <v>0</v>
      </c>
      <c r="BJ195" s="14" t="s">
        <v>77</v>
      </c>
      <c r="BK195" s="192">
        <f t="shared" si="39"/>
        <v>0</v>
      </c>
      <c r="BL195" s="14" t="s">
        <v>189</v>
      </c>
      <c r="BM195" s="191" t="s">
        <v>496</v>
      </c>
    </row>
    <row r="196" spans="1:65" s="2" customFormat="1" ht="16.5" customHeight="1">
      <c r="A196" s="31"/>
      <c r="B196" s="32"/>
      <c r="C196" s="180" t="s">
        <v>497</v>
      </c>
      <c r="D196" s="180" t="s">
        <v>121</v>
      </c>
      <c r="E196" s="181" t="s">
        <v>498</v>
      </c>
      <c r="F196" s="182" t="s">
        <v>499</v>
      </c>
      <c r="G196" s="183" t="s">
        <v>169</v>
      </c>
      <c r="H196" s="184">
        <v>373.5</v>
      </c>
      <c r="I196" s="185"/>
      <c r="J196" s="186">
        <f t="shared" si="30"/>
        <v>0</v>
      </c>
      <c r="K196" s="182" t="s">
        <v>125</v>
      </c>
      <c r="L196" s="36"/>
      <c r="M196" s="187" t="s">
        <v>19</v>
      </c>
      <c r="N196" s="188" t="s">
        <v>40</v>
      </c>
      <c r="O196" s="61"/>
      <c r="P196" s="189">
        <f t="shared" si="31"/>
        <v>0</v>
      </c>
      <c r="Q196" s="189">
        <v>1.0000000000000001E-5</v>
      </c>
      <c r="R196" s="189">
        <f t="shared" si="32"/>
        <v>3.7350000000000005E-3</v>
      </c>
      <c r="S196" s="189">
        <v>0</v>
      </c>
      <c r="T196" s="190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1" t="s">
        <v>189</v>
      </c>
      <c r="AT196" s="191" t="s">
        <v>121</v>
      </c>
      <c r="AU196" s="191" t="s">
        <v>79</v>
      </c>
      <c r="AY196" s="14" t="s">
        <v>119</v>
      </c>
      <c r="BE196" s="192">
        <f t="shared" si="34"/>
        <v>0</v>
      </c>
      <c r="BF196" s="192">
        <f t="shared" si="35"/>
        <v>0</v>
      </c>
      <c r="BG196" s="192">
        <f t="shared" si="36"/>
        <v>0</v>
      </c>
      <c r="BH196" s="192">
        <f t="shared" si="37"/>
        <v>0</v>
      </c>
      <c r="BI196" s="192">
        <f t="shared" si="38"/>
        <v>0</v>
      </c>
      <c r="BJ196" s="14" t="s">
        <v>77</v>
      </c>
      <c r="BK196" s="192">
        <f t="shared" si="39"/>
        <v>0</v>
      </c>
      <c r="BL196" s="14" t="s">
        <v>189</v>
      </c>
      <c r="BM196" s="191" t="s">
        <v>500</v>
      </c>
    </row>
    <row r="197" spans="1:65" s="2" customFormat="1" ht="21.75" customHeight="1">
      <c r="A197" s="31"/>
      <c r="B197" s="32"/>
      <c r="C197" s="180" t="s">
        <v>501</v>
      </c>
      <c r="D197" s="180" t="s">
        <v>121</v>
      </c>
      <c r="E197" s="181" t="s">
        <v>502</v>
      </c>
      <c r="F197" s="182" t="s">
        <v>503</v>
      </c>
      <c r="G197" s="183" t="s">
        <v>145</v>
      </c>
      <c r="H197" s="184">
        <v>0.96299999999999997</v>
      </c>
      <c r="I197" s="185"/>
      <c r="J197" s="186">
        <f t="shared" si="30"/>
        <v>0</v>
      </c>
      <c r="K197" s="182" t="s">
        <v>125</v>
      </c>
      <c r="L197" s="36"/>
      <c r="M197" s="187" t="s">
        <v>19</v>
      </c>
      <c r="N197" s="188" t="s">
        <v>40</v>
      </c>
      <c r="O197" s="61"/>
      <c r="P197" s="189">
        <f t="shared" si="31"/>
        <v>0</v>
      </c>
      <c r="Q197" s="189">
        <v>0</v>
      </c>
      <c r="R197" s="189">
        <f t="shared" si="32"/>
        <v>0</v>
      </c>
      <c r="S197" s="189">
        <v>0</v>
      </c>
      <c r="T197" s="190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1" t="s">
        <v>189</v>
      </c>
      <c r="AT197" s="191" t="s">
        <v>121</v>
      </c>
      <c r="AU197" s="191" t="s">
        <v>79</v>
      </c>
      <c r="AY197" s="14" t="s">
        <v>119</v>
      </c>
      <c r="BE197" s="192">
        <f t="shared" si="34"/>
        <v>0</v>
      </c>
      <c r="BF197" s="192">
        <f t="shared" si="35"/>
        <v>0</v>
      </c>
      <c r="BG197" s="192">
        <f t="shared" si="36"/>
        <v>0</v>
      </c>
      <c r="BH197" s="192">
        <f t="shared" si="37"/>
        <v>0</v>
      </c>
      <c r="BI197" s="192">
        <f t="shared" si="38"/>
        <v>0</v>
      </c>
      <c r="BJ197" s="14" t="s">
        <v>77</v>
      </c>
      <c r="BK197" s="192">
        <f t="shared" si="39"/>
        <v>0</v>
      </c>
      <c r="BL197" s="14" t="s">
        <v>189</v>
      </c>
      <c r="BM197" s="191" t="s">
        <v>504</v>
      </c>
    </row>
    <row r="198" spans="1:65" s="12" customFormat="1" ht="22.9" customHeight="1">
      <c r="B198" s="164"/>
      <c r="C198" s="165"/>
      <c r="D198" s="166" t="s">
        <v>68</v>
      </c>
      <c r="E198" s="178" t="s">
        <v>505</v>
      </c>
      <c r="F198" s="178" t="s">
        <v>506</v>
      </c>
      <c r="G198" s="165"/>
      <c r="H198" s="165"/>
      <c r="I198" s="168"/>
      <c r="J198" s="179">
        <f>BK198</f>
        <v>0</v>
      </c>
      <c r="K198" s="165"/>
      <c r="L198" s="170"/>
      <c r="M198" s="171"/>
      <c r="N198" s="172"/>
      <c r="O198" s="172"/>
      <c r="P198" s="173">
        <f>SUM(P199:P201)</f>
        <v>0</v>
      </c>
      <c r="Q198" s="172"/>
      <c r="R198" s="173">
        <f>SUM(R199:R201)</f>
        <v>0.84</v>
      </c>
      <c r="S198" s="172"/>
      <c r="T198" s="174">
        <f>SUM(T199:T201)</f>
        <v>0</v>
      </c>
      <c r="AR198" s="175" t="s">
        <v>79</v>
      </c>
      <c r="AT198" s="176" t="s">
        <v>68</v>
      </c>
      <c r="AU198" s="176" t="s">
        <v>77</v>
      </c>
      <c r="AY198" s="175" t="s">
        <v>119</v>
      </c>
      <c r="BK198" s="177">
        <f>SUM(BK199:BK201)</f>
        <v>0</v>
      </c>
    </row>
    <row r="199" spans="1:65" s="2" customFormat="1" ht="16.5" customHeight="1">
      <c r="A199" s="31"/>
      <c r="B199" s="32"/>
      <c r="C199" s="180" t="s">
        <v>507</v>
      </c>
      <c r="D199" s="180" t="s">
        <v>121</v>
      </c>
      <c r="E199" s="181" t="s">
        <v>508</v>
      </c>
      <c r="F199" s="182" t="s">
        <v>509</v>
      </c>
      <c r="G199" s="183" t="s">
        <v>388</v>
      </c>
      <c r="H199" s="184">
        <v>1</v>
      </c>
      <c r="I199" s="185"/>
      <c r="J199" s="186">
        <f>ROUND(I199*H199,2)</f>
        <v>0</v>
      </c>
      <c r="K199" s="182" t="s">
        <v>19</v>
      </c>
      <c r="L199" s="36"/>
      <c r="M199" s="187" t="s">
        <v>19</v>
      </c>
      <c r="N199" s="188" t="s">
        <v>40</v>
      </c>
      <c r="O199" s="61"/>
      <c r="P199" s="189">
        <f>O199*H199</f>
        <v>0</v>
      </c>
      <c r="Q199" s="189">
        <v>0.01</v>
      </c>
      <c r="R199" s="189">
        <f>Q199*H199</f>
        <v>0.01</v>
      </c>
      <c r="S199" s="189">
        <v>0</v>
      </c>
      <c r="T199" s="19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1" t="s">
        <v>189</v>
      </c>
      <c r="AT199" s="191" t="s">
        <v>121</v>
      </c>
      <c r="AU199" s="191" t="s">
        <v>79</v>
      </c>
      <c r="AY199" s="14" t="s">
        <v>119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4" t="s">
        <v>77</v>
      </c>
      <c r="BK199" s="192">
        <f>ROUND(I199*H199,2)</f>
        <v>0</v>
      </c>
      <c r="BL199" s="14" t="s">
        <v>189</v>
      </c>
      <c r="BM199" s="191" t="s">
        <v>510</v>
      </c>
    </row>
    <row r="200" spans="1:65" s="2" customFormat="1" ht="33" customHeight="1">
      <c r="A200" s="31"/>
      <c r="B200" s="32"/>
      <c r="C200" s="180" t="s">
        <v>511</v>
      </c>
      <c r="D200" s="180" t="s">
        <v>121</v>
      </c>
      <c r="E200" s="181" t="s">
        <v>512</v>
      </c>
      <c r="F200" s="182" t="s">
        <v>513</v>
      </c>
      <c r="G200" s="183" t="s">
        <v>388</v>
      </c>
      <c r="H200" s="184">
        <v>1</v>
      </c>
      <c r="I200" s="185"/>
      <c r="J200" s="186">
        <f>ROUND(I200*H200,2)</f>
        <v>0</v>
      </c>
      <c r="K200" s="182" t="s">
        <v>19</v>
      </c>
      <c r="L200" s="36"/>
      <c r="M200" s="187" t="s">
        <v>19</v>
      </c>
      <c r="N200" s="188" t="s">
        <v>40</v>
      </c>
      <c r="O200" s="61"/>
      <c r="P200" s="189">
        <f>O200*H200</f>
        <v>0</v>
      </c>
      <c r="Q200" s="189">
        <v>0.83</v>
      </c>
      <c r="R200" s="189">
        <f>Q200*H200</f>
        <v>0.83</v>
      </c>
      <c r="S200" s="189">
        <v>0</v>
      </c>
      <c r="T200" s="19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1" t="s">
        <v>189</v>
      </c>
      <c r="AT200" s="191" t="s">
        <v>121</v>
      </c>
      <c r="AU200" s="191" t="s">
        <v>79</v>
      </c>
      <c r="AY200" s="14" t="s">
        <v>119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4" t="s">
        <v>77</v>
      </c>
      <c r="BK200" s="192">
        <f>ROUND(I200*H200,2)</f>
        <v>0</v>
      </c>
      <c r="BL200" s="14" t="s">
        <v>189</v>
      </c>
      <c r="BM200" s="191" t="s">
        <v>514</v>
      </c>
    </row>
    <row r="201" spans="1:65" s="2" customFormat="1" ht="21.75" customHeight="1">
      <c r="A201" s="31"/>
      <c r="B201" s="32"/>
      <c r="C201" s="180" t="s">
        <v>515</v>
      </c>
      <c r="D201" s="180" t="s">
        <v>121</v>
      </c>
      <c r="E201" s="181" t="s">
        <v>516</v>
      </c>
      <c r="F201" s="182" t="s">
        <v>517</v>
      </c>
      <c r="G201" s="183" t="s">
        <v>145</v>
      </c>
      <c r="H201" s="184">
        <v>0.84</v>
      </c>
      <c r="I201" s="185"/>
      <c r="J201" s="186">
        <f>ROUND(I201*H201,2)</f>
        <v>0</v>
      </c>
      <c r="K201" s="182" t="s">
        <v>125</v>
      </c>
      <c r="L201" s="36"/>
      <c r="M201" s="187" t="s">
        <v>19</v>
      </c>
      <c r="N201" s="188" t="s">
        <v>40</v>
      </c>
      <c r="O201" s="61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1" t="s">
        <v>189</v>
      </c>
      <c r="AT201" s="191" t="s">
        <v>121</v>
      </c>
      <c r="AU201" s="191" t="s">
        <v>79</v>
      </c>
      <c r="AY201" s="14" t="s">
        <v>119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4" t="s">
        <v>77</v>
      </c>
      <c r="BK201" s="192">
        <f>ROUND(I201*H201,2)</f>
        <v>0</v>
      </c>
      <c r="BL201" s="14" t="s">
        <v>189</v>
      </c>
      <c r="BM201" s="191" t="s">
        <v>518</v>
      </c>
    </row>
    <row r="202" spans="1:65" s="12" customFormat="1" ht="22.9" customHeight="1">
      <c r="B202" s="164"/>
      <c r="C202" s="165"/>
      <c r="D202" s="166" t="s">
        <v>68</v>
      </c>
      <c r="E202" s="178" t="s">
        <v>519</v>
      </c>
      <c r="F202" s="178" t="s">
        <v>520</v>
      </c>
      <c r="G202" s="165"/>
      <c r="H202" s="165"/>
      <c r="I202" s="168"/>
      <c r="J202" s="179">
        <f>BK202</f>
        <v>0</v>
      </c>
      <c r="K202" s="165"/>
      <c r="L202" s="170"/>
      <c r="M202" s="171"/>
      <c r="N202" s="172"/>
      <c r="O202" s="172"/>
      <c r="P202" s="173">
        <f>SUM(P203:P230)</f>
        <v>0</v>
      </c>
      <c r="Q202" s="172"/>
      <c r="R202" s="173">
        <f>SUM(R203:R230)</f>
        <v>0.75214000000000014</v>
      </c>
      <c r="S202" s="172"/>
      <c r="T202" s="174">
        <f>SUM(T203:T230)</f>
        <v>0</v>
      </c>
      <c r="AR202" s="175" t="s">
        <v>79</v>
      </c>
      <c r="AT202" s="176" t="s">
        <v>68</v>
      </c>
      <c r="AU202" s="176" t="s">
        <v>77</v>
      </c>
      <c r="AY202" s="175" t="s">
        <v>119</v>
      </c>
      <c r="BK202" s="177">
        <f>SUM(BK203:BK230)</f>
        <v>0</v>
      </c>
    </row>
    <row r="203" spans="1:65" s="2" customFormat="1" ht="16.5" customHeight="1">
      <c r="A203" s="31"/>
      <c r="B203" s="32"/>
      <c r="C203" s="180" t="s">
        <v>521</v>
      </c>
      <c r="D203" s="180" t="s">
        <v>121</v>
      </c>
      <c r="E203" s="181" t="s">
        <v>522</v>
      </c>
      <c r="F203" s="182" t="s">
        <v>523</v>
      </c>
      <c r="G203" s="183" t="s">
        <v>388</v>
      </c>
      <c r="H203" s="184">
        <v>1</v>
      </c>
      <c r="I203" s="185"/>
      <c r="J203" s="186">
        <f t="shared" ref="J203:J230" si="40">ROUND(I203*H203,2)</f>
        <v>0</v>
      </c>
      <c r="K203" s="182" t="s">
        <v>19</v>
      </c>
      <c r="L203" s="36"/>
      <c r="M203" s="187" t="s">
        <v>19</v>
      </c>
      <c r="N203" s="188" t="s">
        <v>40</v>
      </c>
      <c r="O203" s="61"/>
      <c r="P203" s="189">
        <f t="shared" ref="P203:P230" si="41">O203*H203</f>
        <v>0</v>
      </c>
      <c r="Q203" s="189">
        <v>2.1000000000000001E-2</v>
      </c>
      <c r="R203" s="189">
        <f t="shared" ref="R203:R230" si="42">Q203*H203</f>
        <v>2.1000000000000001E-2</v>
      </c>
      <c r="S203" s="189">
        <v>0</v>
      </c>
      <c r="T203" s="190">
        <f t="shared" ref="T203:T230" si="43"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1" t="s">
        <v>189</v>
      </c>
      <c r="AT203" s="191" t="s">
        <v>121</v>
      </c>
      <c r="AU203" s="191" t="s">
        <v>79</v>
      </c>
      <c r="AY203" s="14" t="s">
        <v>119</v>
      </c>
      <c r="BE203" s="192">
        <f t="shared" ref="BE203:BE230" si="44">IF(N203="základní",J203,0)</f>
        <v>0</v>
      </c>
      <c r="BF203" s="192">
        <f t="shared" ref="BF203:BF230" si="45">IF(N203="snížená",J203,0)</f>
        <v>0</v>
      </c>
      <c r="BG203" s="192">
        <f t="shared" ref="BG203:BG230" si="46">IF(N203="zákl. přenesená",J203,0)</f>
        <v>0</v>
      </c>
      <c r="BH203" s="192">
        <f t="shared" ref="BH203:BH230" si="47">IF(N203="sníž. přenesená",J203,0)</f>
        <v>0</v>
      </c>
      <c r="BI203" s="192">
        <f t="shared" ref="BI203:BI230" si="48">IF(N203="nulová",J203,0)</f>
        <v>0</v>
      </c>
      <c r="BJ203" s="14" t="s">
        <v>77</v>
      </c>
      <c r="BK203" s="192">
        <f t="shared" ref="BK203:BK230" si="49">ROUND(I203*H203,2)</f>
        <v>0</v>
      </c>
      <c r="BL203" s="14" t="s">
        <v>189</v>
      </c>
      <c r="BM203" s="191" t="s">
        <v>524</v>
      </c>
    </row>
    <row r="204" spans="1:65" s="2" customFormat="1" ht="16.5" customHeight="1">
      <c r="A204" s="31"/>
      <c r="B204" s="32"/>
      <c r="C204" s="180" t="s">
        <v>525</v>
      </c>
      <c r="D204" s="180" t="s">
        <v>121</v>
      </c>
      <c r="E204" s="181" t="s">
        <v>526</v>
      </c>
      <c r="F204" s="182" t="s">
        <v>527</v>
      </c>
      <c r="G204" s="183" t="s">
        <v>388</v>
      </c>
      <c r="H204" s="184">
        <v>1</v>
      </c>
      <c r="I204" s="185"/>
      <c r="J204" s="186">
        <f t="shared" si="40"/>
        <v>0</v>
      </c>
      <c r="K204" s="182" t="s">
        <v>125</v>
      </c>
      <c r="L204" s="36"/>
      <c r="M204" s="187" t="s">
        <v>19</v>
      </c>
      <c r="N204" s="188" t="s">
        <v>40</v>
      </c>
      <c r="O204" s="61"/>
      <c r="P204" s="189">
        <f t="shared" si="41"/>
        <v>0</v>
      </c>
      <c r="Q204" s="189">
        <v>9.5E-4</v>
      </c>
      <c r="R204" s="189">
        <f t="shared" si="42"/>
        <v>9.5E-4</v>
      </c>
      <c r="S204" s="189">
        <v>0</v>
      </c>
      <c r="T204" s="190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1" t="s">
        <v>189</v>
      </c>
      <c r="AT204" s="191" t="s">
        <v>121</v>
      </c>
      <c r="AU204" s="191" t="s">
        <v>79</v>
      </c>
      <c r="AY204" s="14" t="s">
        <v>119</v>
      </c>
      <c r="BE204" s="192">
        <f t="shared" si="44"/>
        <v>0</v>
      </c>
      <c r="BF204" s="192">
        <f t="shared" si="45"/>
        <v>0</v>
      </c>
      <c r="BG204" s="192">
        <f t="shared" si="46"/>
        <v>0</v>
      </c>
      <c r="BH204" s="192">
        <f t="shared" si="47"/>
        <v>0</v>
      </c>
      <c r="BI204" s="192">
        <f t="shared" si="48"/>
        <v>0</v>
      </c>
      <c r="BJ204" s="14" t="s">
        <v>77</v>
      </c>
      <c r="BK204" s="192">
        <f t="shared" si="49"/>
        <v>0</v>
      </c>
      <c r="BL204" s="14" t="s">
        <v>189</v>
      </c>
      <c r="BM204" s="191" t="s">
        <v>528</v>
      </c>
    </row>
    <row r="205" spans="1:65" s="2" customFormat="1" ht="16.5" customHeight="1">
      <c r="A205" s="31"/>
      <c r="B205" s="32"/>
      <c r="C205" s="180" t="s">
        <v>529</v>
      </c>
      <c r="D205" s="180" t="s">
        <v>121</v>
      </c>
      <c r="E205" s="181" t="s">
        <v>530</v>
      </c>
      <c r="F205" s="182" t="s">
        <v>531</v>
      </c>
      <c r="G205" s="183" t="s">
        <v>388</v>
      </c>
      <c r="H205" s="184">
        <v>4</v>
      </c>
      <c r="I205" s="185"/>
      <c r="J205" s="186">
        <f t="shared" si="40"/>
        <v>0</v>
      </c>
      <c r="K205" s="182" t="s">
        <v>125</v>
      </c>
      <c r="L205" s="36"/>
      <c r="M205" s="187" t="s">
        <v>19</v>
      </c>
      <c r="N205" s="188" t="s">
        <v>40</v>
      </c>
      <c r="O205" s="61"/>
      <c r="P205" s="189">
        <f t="shared" si="41"/>
        <v>0</v>
      </c>
      <c r="Q205" s="189">
        <v>1.6969999999999999E-2</v>
      </c>
      <c r="R205" s="189">
        <f t="shared" si="42"/>
        <v>6.7879999999999996E-2</v>
      </c>
      <c r="S205" s="189">
        <v>0</v>
      </c>
      <c r="T205" s="190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1" t="s">
        <v>189</v>
      </c>
      <c r="AT205" s="191" t="s">
        <v>121</v>
      </c>
      <c r="AU205" s="191" t="s">
        <v>79</v>
      </c>
      <c r="AY205" s="14" t="s">
        <v>119</v>
      </c>
      <c r="BE205" s="192">
        <f t="shared" si="44"/>
        <v>0</v>
      </c>
      <c r="BF205" s="192">
        <f t="shared" si="45"/>
        <v>0</v>
      </c>
      <c r="BG205" s="192">
        <f t="shared" si="46"/>
        <v>0</v>
      </c>
      <c r="BH205" s="192">
        <f t="shared" si="47"/>
        <v>0</v>
      </c>
      <c r="BI205" s="192">
        <f t="shared" si="48"/>
        <v>0</v>
      </c>
      <c r="BJ205" s="14" t="s">
        <v>77</v>
      </c>
      <c r="BK205" s="192">
        <f t="shared" si="49"/>
        <v>0</v>
      </c>
      <c r="BL205" s="14" t="s">
        <v>189</v>
      </c>
      <c r="BM205" s="191" t="s">
        <v>532</v>
      </c>
    </row>
    <row r="206" spans="1:65" s="2" customFormat="1" ht="16.5" customHeight="1">
      <c r="A206" s="31"/>
      <c r="B206" s="32"/>
      <c r="C206" s="180" t="s">
        <v>533</v>
      </c>
      <c r="D206" s="180" t="s">
        <v>121</v>
      </c>
      <c r="E206" s="181" t="s">
        <v>534</v>
      </c>
      <c r="F206" s="182" t="s">
        <v>535</v>
      </c>
      <c r="G206" s="183" t="s">
        <v>206</v>
      </c>
      <c r="H206" s="184">
        <v>1</v>
      </c>
      <c r="I206" s="185"/>
      <c r="J206" s="186">
        <f t="shared" si="40"/>
        <v>0</v>
      </c>
      <c r="K206" s="182" t="s">
        <v>125</v>
      </c>
      <c r="L206" s="36"/>
      <c r="M206" s="187" t="s">
        <v>19</v>
      </c>
      <c r="N206" s="188" t="s">
        <v>40</v>
      </c>
      <c r="O206" s="61"/>
      <c r="P206" s="189">
        <f t="shared" si="41"/>
        <v>0</v>
      </c>
      <c r="Q206" s="189">
        <v>8.7000000000000001E-4</v>
      </c>
      <c r="R206" s="189">
        <f t="shared" si="42"/>
        <v>8.7000000000000001E-4</v>
      </c>
      <c r="S206" s="189">
        <v>0</v>
      </c>
      <c r="T206" s="190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1" t="s">
        <v>189</v>
      </c>
      <c r="AT206" s="191" t="s">
        <v>121</v>
      </c>
      <c r="AU206" s="191" t="s">
        <v>79</v>
      </c>
      <c r="AY206" s="14" t="s">
        <v>119</v>
      </c>
      <c r="BE206" s="192">
        <f t="shared" si="44"/>
        <v>0</v>
      </c>
      <c r="BF206" s="192">
        <f t="shared" si="45"/>
        <v>0</v>
      </c>
      <c r="BG206" s="192">
        <f t="shared" si="46"/>
        <v>0</v>
      </c>
      <c r="BH206" s="192">
        <f t="shared" si="47"/>
        <v>0</v>
      </c>
      <c r="BI206" s="192">
        <f t="shared" si="48"/>
        <v>0</v>
      </c>
      <c r="BJ206" s="14" t="s">
        <v>77</v>
      </c>
      <c r="BK206" s="192">
        <f t="shared" si="49"/>
        <v>0</v>
      </c>
      <c r="BL206" s="14" t="s">
        <v>189</v>
      </c>
      <c r="BM206" s="191" t="s">
        <v>536</v>
      </c>
    </row>
    <row r="207" spans="1:65" s="2" customFormat="1" ht="16.5" customHeight="1">
      <c r="A207" s="31"/>
      <c r="B207" s="32"/>
      <c r="C207" s="193" t="s">
        <v>537</v>
      </c>
      <c r="D207" s="193" t="s">
        <v>152</v>
      </c>
      <c r="E207" s="194" t="s">
        <v>538</v>
      </c>
      <c r="F207" s="195" t="s">
        <v>539</v>
      </c>
      <c r="G207" s="196" t="s">
        <v>206</v>
      </c>
      <c r="H207" s="197">
        <v>1</v>
      </c>
      <c r="I207" s="198"/>
      <c r="J207" s="199">
        <f t="shared" si="40"/>
        <v>0</v>
      </c>
      <c r="K207" s="195" t="s">
        <v>125</v>
      </c>
      <c r="L207" s="200"/>
      <c r="M207" s="201" t="s">
        <v>19</v>
      </c>
      <c r="N207" s="202" t="s">
        <v>40</v>
      </c>
      <c r="O207" s="61"/>
      <c r="P207" s="189">
        <f t="shared" si="41"/>
        <v>0</v>
      </c>
      <c r="Q207" s="189">
        <v>9.5E-4</v>
      </c>
      <c r="R207" s="189">
        <f t="shared" si="42"/>
        <v>9.5E-4</v>
      </c>
      <c r="S207" s="189">
        <v>0</v>
      </c>
      <c r="T207" s="190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1" t="s">
        <v>207</v>
      </c>
      <c r="AT207" s="191" t="s">
        <v>152</v>
      </c>
      <c r="AU207" s="191" t="s">
        <v>79</v>
      </c>
      <c r="AY207" s="14" t="s">
        <v>119</v>
      </c>
      <c r="BE207" s="192">
        <f t="shared" si="44"/>
        <v>0</v>
      </c>
      <c r="BF207" s="192">
        <f t="shared" si="45"/>
        <v>0</v>
      </c>
      <c r="BG207" s="192">
        <f t="shared" si="46"/>
        <v>0</v>
      </c>
      <c r="BH207" s="192">
        <f t="shared" si="47"/>
        <v>0</v>
      </c>
      <c r="BI207" s="192">
        <f t="shared" si="48"/>
        <v>0</v>
      </c>
      <c r="BJ207" s="14" t="s">
        <v>77</v>
      </c>
      <c r="BK207" s="192">
        <f t="shared" si="49"/>
        <v>0</v>
      </c>
      <c r="BL207" s="14" t="s">
        <v>189</v>
      </c>
      <c r="BM207" s="191" t="s">
        <v>540</v>
      </c>
    </row>
    <row r="208" spans="1:65" s="2" customFormat="1" ht="16.5" customHeight="1">
      <c r="A208" s="31"/>
      <c r="B208" s="32"/>
      <c r="C208" s="193" t="s">
        <v>541</v>
      </c>
      <c r="D208" s="193" t="s">
        <v>152</v>
      </c>
      <c r="E208" s="194" t="s">
        <v>542</v>
      </c>
      <c r="F208" s="195" t="s">
        <v>543</v>
      </c>
      <c r="G208" s="196" t="s">
        <v>206</v>
      </c>
      <c r="H208" s="197">
        <v>1</v>
      </c>
      <c r="I208" s="198"/>
      <c r="J208" s="199">
        <f t="shared" si="40"/>
        <v>0</v>
      </c>
      <c r="K208" s="195" t="s">
        <v>19</v>
      </c>
      <c r="L208" s="200"/>
      <c r="M208" s="201" t="s">
        <v>19</v>
      </c>
      <c r="N208" s="202" t="s">
        <v>40</v>
      </c>
      <c r="O208" s="61"/>
      <c r="P208" s="189">
        <f t="shared" si="41"/>
        <v>0</v>
      </c>
      <c r="Q208" s="189">
        <v>2.0000000000000001E-4</v>
      </c>
      <c r="R208" s="189">
        <f t="shared" si="42"/>
        <v>2.0000000000000001E-4</v>
      </c>
      <c r="S208" s="189">
        <v>0</v>
      </c>
      <c r="T208" s="190">
        <f t="shared" si="4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1" t="s">
        <v>544</v>
      </c>
      <c r="AT208" s="191" t="s">
        <v>152</v>
      </c>
      <c r="AU208" s="191" t="s">
        <v>79</v>
      </c>
      <c r="AY208" s="14" t="s">
        <v>119</v>
      </c>
      <c r="BE208" s="192">
        <f t="shared" si="44"/>
        <v>0</v>
      </c>
      <c r="BF208" s="192">
        <f t="shared" si="45"/>
        <v>0</v>
      </c>
      <c r="BG208" s="192">
        <f t="shared" si="46"/>
        <v>0</v>
      </c>
      <c r="BH208" s="192">
        <f t="shared" si="47"/>
        <v>0</v>
      </c>
      <c r="BI208" s="192">
        <f t="shared" si="48"/>
        <v>0</v>
      </c>
      <c r="BJ208" s="14" t="s">
        <v>77</v>
      </c>
      <c r="BK208" s="192">
        <f t="shared" si="49"/>
        <v>0</v>
      </c>
      <c r="BL208" s="14" t="s">
        <v>544</v>
      </c>
      <c r="BM208" s="191" t="s">
        <v>545</v>
      </c>
    </row>
    <row r="209" spans="1:65" s="2" customFormat="1" ht="16.5" customHeight="1">
      <c r="A209" s="31"/>
      <c r="B209" s="32"/>
      <c r="C209" s="180" t="s">
        <v>546</v>
      </c>
      <c r="D209" s="180" t="s">
        <v>121</v>
      </c>
      <c r="E209" s="181" t="s">
        <v>547</v>
      </c>
      <c r="F209" s="182" t="s">
        <v>548</v>
      </c>
      <c r="G209" s="183" t="s">
        <v>388</v>
      </c>
      <c r="H209" s="184">
        <v>4</v>
      </c>
      <c r="I209" s="185"/>
      <c r="J209" s="186">
        <f t="shared" si="40"/>
        <v>0</v>
      </c>
      <c r="K209" s="182" t="s">
        <v>125</v>
      </c>
      <c r="L209" s="36"/>
      <c r="M209" s="187" t="s">
        <v>19</v>
      </c>
      <c r="N209" s="188" t="s">
        <v>40</v>
      </c>
      <c r="O209" s="61"/>
      <c r="P209" s="189">
        <f t="shared" si="41"/>
        <v>0</v>
      </c>
      <c r="Q209" s="189">
        <v>1.8079999999999999E-2</v>
      </c>
      <c r="R209" s="189">
        <f t="shared" si="42"/>
        <v>7.2319999999999995E-2</v>
      </c>
      <c r="S209" s="189">
        <v>0</v>
      </c>
      <c r="T209" s="190">
        <f t="shared" si="4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1" t="s">
        <v>189</v>
      </c>
      <c r="AT209" s="191" t="s">
        <v>121</v>
      </c>
      <c r="AU209" s="191" t="s">
        <v>79</v>
      </c>
      <c r="AY209" s="14" t="s">
        <v>119</v>
      </c>
      <c r="BE209" s="192">
        <f t="shared" si="44"/>
        <v>0</v>
      </c>
      <c r="BF209" s="192">
        <f t="shared" si="45"/>
        <v>0</v>
      </c>
      <c r="BG209" s="192">
        <f t="shared" si="46"/>
        <v>0</v>
      </c>
      <c r="BH209" s="192">
        <f t="shared" si="47"/>
        <v>0</v>
      </c>
      <c r="BI209" s="192">
        <f t="shared" si="48"/>
        <v>0</v>
      </c>
      <c r="BJ209" s="14" t="s">
        <v>77</v>
      </c>
      <c r="BK209" s="192">
        <f t="shared" si="49"/>
        <v>0</v>
      </c>
      <c r="BL209" s="14" t="s">
        <v>189</v>
      </c>
      <c r="BM209" s="191" t="s">
        <v>549</v>
      </c>
    </row>
    <row r="210" spans="1:65" s="2" customFormat="1" ht="21.75" customHeight="1">
      <c r="A210" s="31"/>
      <c r="B210" s="32"/>
      <c r="C210" s="180" t="s">
        <v>550</v>
      </c>
      <c r="D210" s="180" t="s">
        <v>121</v>
      </c>
      <c r="E210" s="181" t="s">
        <v>551</v>
      </c>
      <c r="F210" s="182" t="s">
        <v>552</v>
      </c>
      <c r="G210" s="183" t="s">
        <v>388</v>
      </c>
      <c r="H210" s="184">
        <v>2</v>
      </c>
      <c r="I210" s="185"/>
      <c r="J210" s="186">
        <f t="shared" si="40"/>
        <v>0</v>
      </c>
      <c r="K210" s="182" t="s">
        <v>125</v>
      </c>
      <c r="L210" s="36"/>
      <c r="M210" s="187" t="s">
        <v>19</v>
      </c>
      <c r="N210" s="188" t="s">
        <v>40</v>
      </c>
      <c r="O210" s="61"/>
      <c r="P210" s="189">
        <f t="shared" si="41"/>
        <v>0</v>
      </c>
      <c r="Q210" s="189">
        <v>1.4970000000000001E-2</v>
      </c>
      <c r="R210" s="189">
        <f t="shared" si="42"/>
        <v>2.9940000000000001E-2</v>
      </c>
      <c r="S210" s="189">
        <v>0</v>
      </c>
      <c r="T210" s="190">
        <f t="shared" si="4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1" t="s">
        <v>189</v>
      </c>
      <c r="AT210" s="191" t="s">
        <v>121</v>
      </c>
      <c r="AU210" s="191" t="s">
        <v>79</v>
      </c>
      <c r="AY210" s="14" t="s">
        <v>119</v>
      </c>
      <c r="BE210" s="192">
        <f t="shared" si="44"/>
        <v>0</v>
      </c>
      <c r="BF210" s="192">
        <f t="shared" si="45"/>
        <v>0</v>
      </c>
      <c r="BG210" s="192">
        <f t="shared" si="46"/>
        <v>0</v>
      </c>
      <c r="BH210" s="192">
        <f t="shared" si="47"/>
        <v>0</v>
      </c>
      <c r="BI210" s="192">
        <f t="shared" si="48"/>
        <v>0</v>
      </c>
      <c r="BJ210" s="14" t="s">
        <v>77</v>
      </c>
      <c r="BK210" s="192">
        <f t="shared" si="49"/>
        <v>0</v>
      </c>
      <c r="BL210" s="14" t="s">
        <v>189</v>
      </c>
      <c r="BM210" s="191" t="s">
        <v>553</v>
      </c>
    </row>
    <row r="211" spans="1:65" s="2" customFormat="1" ht="21.75" customHeight="1">
      <c r="A211" s="31"/>
      <c r="B211" s="32"/>
      <c r="C211" s="180" t="s">
        <v>554</v>
      </c>
      <c r="D211" s="180" t="s">
        <v>121</v>
      </c>
      <c r="E211" s="181" t="s">
        <v>555</v>
      </c>
      <c r="F211" s="182" t="s">
        <v>556</v>
      </c>
      <c r="G211" s="183" t="s">
        <v>388</v>
      </c>
      <c r="H211" s="184">
        <v>2</v>
      </c>
      <c r="I211" s="185"/>
      <c r="J211" s="186">
        <f t="shared" si="40"/>
        <v>0</v>
      </c>
      <c r="K211" s="182" t="s">
        <v>125</v>
      </c>
      <c r="L211" s="36"/>
      <c r="M211" s="187" t="s">
        <v>19</v>
      </c>
      <c r="N211" s="188" t="s">
        <v>40</v>
      </c>
      <c r="O211" s="61"/>
      <c r="P211" s="189">
        <f t="shared" si="41"/>
        <v>0</v>
      </c>
      <c r="Q211" s="189">
        <v>1.797E-2</v>
      </c>
      <c r="R211" s="189">
        <f t="shared" si="42"/>
        <v>3.594E-2</v>
      </c>
      <c r="S211" s="189">
        <v>0</v>
      </c>
      <c r="T211" s="190">
        <f t="shared" si="4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1" t="s">
        <v>189</v>
      </c>
      <c r="AT211" s="191" t="s">
        <v>121</v>
      </c>
      <c r="AU211" s="191" t="s">
        <v>79</v>
      </c>
      <c r="AY211" s="14" t="s">
        <v>119</v>
      </c>
      <c r="BE211" s="192">
        <f t="shared" si="44"/>
        <v>0</v>
      </c>
      <c r="BF211" s="192">
        <f t="shared" si="45"/>
        <v>0</v>
      </c>
      <c r="BG211" s="192">
        <f t="shared" si="46"/>
        <v>0</v>
      </c>
      <c r="BH211" s="192">
        <f t="shared" si="47"/>
        <v>0</v>
      </c>
      <c r="BI211" s="192">
        <f t="shared" si="48"/>
        <v>0</v>
      </c>
      <c r="BJ211" s="14" t="s">
        <v>77</v>
      </c>
      <c r="BK211" s="192">
        <f t="shared" si="49"/>
        <v>0</v>
      </c>
      <c r="BL211" s="14" t="s">
        <v>189</v>
      </c>
      <c r="BM211" s="191" t="s">
        <v>557</v>
      </c>
    </row>
    <row r="212" spans="1:65" s="2" customFormat="1" ht="16.5" customHeight="1">
      <c r="A212" s="31"/>
      <c r="B212" s="32"/>
      <c r="C212" s="180" t="s">
        <v>558</v>
      </c>
      <c r="D212" s="180" t="s">
        <v>121</v>
      </c>
      <c r="E212" s="181" t="s">
        <v>559</v>
      </c>
      <c r="F212" s="182" t="s">
        <v>560</v>
      </c>
      <c r="G212" s="183" t="s">
        <v>388</v>
      </c>
      <c r="H212" s="184">
        <v>2</v>
      </c>
      <c r="I212" s="185"/>
      <c r="J212" s="186">
        <f t="shared" si="40"/>
        <v>0</v>
      </c>
      <c r="K212" s="182" t="s">
        <v>125</v>
      </c>
      <c r="L212" s="36"/>
      <c r="M212" s="187" t="s">
        <v>19</v>
      </c>
      <c r="N212" s="188" t="s">
        <v>40</v>
      </c>
      <c r="O212" s="61"/>
      <c r="P212" s="189">
        <f t="shared" si="41"/>
        <v>0</v>
      </c>
      <c r="Q212" s="189">
        <v>1.7729999999999999E-2</v>
      </c>
      <c r="R212" s="189">
        <f t="shared" si="42"/>
        <v>3.5459999999999998E-2</v>
      </c>
      <c r="S212" s="189">
        <v>0</v>
      </c>
      <c r="T212" s="190">
        <f t="shared" si="4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1" t="s">
        <v>189</v>
      </c>
      <c r="AT212" s="191" t="s">
        <v>121</v>
      </c>
      <c r="AU212" s="191" t="s">
        <v>79</v>
      </c>
      <c r="AY212" s="14" t="s">
        <v>119</v>
      </c>
      <c r="BE212" s="192">
        <f t="shared" si="44"/>
        <v>0</v>
      </c>
      <c r="BF212" s="192">
        <f t="shared" si="45"/>
        <v>0</v>
      </c>
      <c r="BG212" s="192">
        <f t="shared" si="46"/>
        <v>0</v>
      </c>
      <c r="BH212" s="192">
        <f t="shared" si="47"/>
        <v>0</v>
      </c>
      <c r="BI212" s="192">
        <f t="shared" si="48"/>
        <v>0</v>
      </c>
      <c r="BJ212" s="14" t="s">
        <v>77</v>
      </c>
      <c r="BK212" s="192">
        <f t="shared" si="49"/>
        <v>0</v>
      </c>
      <c r="BL212" s="14" t="s">
        <v>189</v>
      </c>
      <c r="BM212" s="191" t="s">
        <v>561</v>
      </c>
    </row>
    <row r="213" spans="1:65" s="2" customFormat="1" ht="16.5" customHeight="1">
      <c r="A213" s="31"/>
      <c r="B213" s="32"/>
      <c r="C213" s="180" t="s">
        <v>562</v>
      </c>
      <c r="D213" s="180" t="s">
        <v>121</v>
      </c>
      <c r="E213" s="181" t="s">
        <v>563</v>
      </c>
      <c r="F213" s="182" t="s">
        <v>564</v>
      </c>
      <c r="G213" s="183" t="s">
        <v>388</v>
      </c>
      <c r="H213" s="184">
        <v>1</v>
      </c>
      <c r="I213" s="185"/>
      <c r="J213" s="186">
        <f t="shared" si="40"/>
        <v>0</v>
      </c>
      <c r="K213" s="182" t="s">
        <v>125</v>
      </c>
      <c r="L213" s="36"/>
      <c r="M213" s="187" t="s">
        <v>19</v>
      </c>
      <c r="N213" s="188" t="s">
        <v>40</v>
      </c>
      <c r="O213" s="61"/>
      <c r="P213" s="189">
        <f t="shared" si="41"/>
        <v>0</v>
      </c>
      <c r="Q213" s="189">
        <v>1.4749999999999999E-2</v>
      </c>
      <c r="R213" s="189">
        <f t="shared" si="42"/>
        <v>1.4749999999999999E-2</v>
      </c>
      <c r="S213" s="189">
        <v>0</v>
      </c>
      <c r="T213" s="190">
        <f t="shared" si="4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1" t="s">
        <v>189</v>
      </c>
      <c r="AT213" s="191" t="s">
        <v>121</v>
      </c>
      <c r="AU213" s="191" t="s">
        <v>79</v>
      </c>
      <c r="AY213" s="14" t="s">
        <v>119</v>
      </c>
      <c r="BE213" s="192">
        <f t="shared" si="44"/>
        <v>0</v>
      </c>
      <c r="BF213" s="192">
        <f t="shared" si="45"/>
        <v>0</v>
      </c>
      <c r="BG213" s="192">
        <f t="shared" si="46"/>
        <v>0</v>
      </c>
      <c r="BH213" s="192">
        <f t="shared" si="47"/>
        <v>0</v>
      </c>
      <c r="BI213" s="192">
        <f t="shared" si="48"/>
        <v>0</v>
      </c>
      <c r="BJ213" s="14" t="s">
        <v>77</v>
      </c>
      <c r="BK213" s="192">
        <f t="shared" si="49"/>
        <v>0</v>
      </c>
      <c r="BL213" s="14" t="s">
        <v>189</v>
      </c>
      <c r="BM213" s="191" t="s">
        <v>565</v>
      </c>
    </row>
    <row r="214" spans="1:65" s="2" customFormat="1" ht="16.5" customHeight="1">
      <c r="A214" s="31"/>
      <c r="B214" s="32"/>
      <c r="C214" s="180" t="s">
        <v>566</v>
      </c>
      <c r="D214" s="180" t="s">
        <v>121</v>
      </c>
      <c r="E214" s="181" t="s">
        <v>567</v>
      </c>
      <c r="F214" s="182" t="s">
        <v>568</v>
      </c>
      <c r="G214" s="183" t="s">
        <v>388</v>
      </c>
      <c r="H214" s="184">
        <v>3</v>
      </c>
      <c r="I214" s="185"/>
      <c r="J214" s="186">
        <f t="shared" si="40"/>
        <v>0</v>
      </c>
      <c r="K214" s="182" t="s">
        <v>125</v>
      </c>
      <c r="L214" s="36"/>
      <c r="M214" s="187" t="s">
        <v>19</v>
      </c>
      <c r="N214" s="188" t="s">
        <v>40</v>
      </c>
      <c r="O214" s="61"/>
      <c r="P214" s="189">
        <f t="shared" si="41"/>
        <v>0</v>
      </c>
      <c r="Q214" s="189">
        <v>1.0659999999999999E-2</v>
      </c>
      <c r="R214" s="189">
        <f t="shared" si="42"/>
        <v>3.1979999999999995E-2</v>
      </c>
      <c r="S214" s="189">
        <v>0</v>
      </c>
      <c r="T214" s="190">
        <f t="shared" si="4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1" t="s">
        <v>189</v>
      </c>
      <c r="AT214" s="191" t="s">
        <v>121</v>
      </c>
      <c r="AU214" s="191" t="s">
        <v>79</v>
      </c>
      <c r="AY214" s="14" t="s">
        <v>119</v>
      </c>
      <c r="BE214" s="192">
        <f t="shared" si="44"/>
        <v>0</v>
      </c>
      <c r="BF214" s="192">
        <f t="shared" si="45"/>
        <v>0</v>
      </c>
      <c r="BG214" s="192">
        <f t="shared" si="46"/>
        <v>0</v>
      </c>
      <c r="BH214" s="192">
        <f t="shared" si="47"/>
        <v>0</v>
      </c>
      <c r="BI214" s="192">
        <f t="shared" si="48"/>
        <v>0</v>
      </c>
      <c r="BJ214" s="14" t="s">
        <v>77</v>
      </c>
      <c r="BK214" s="192">
        <f t="shared" si="49"/>
        <v>0</v>
      </c>
      <c r="BL214" s="14" t="s">
        <v>189</v>
      </c>
      <c r="BM214" s="191" t="s">
        <v>569</v>
      </c>
    </row>
    <row r="215" spans="1:65" s="2" customFormat="1" ht="16.5" customHeight="1">
      <c r="A215" s="31"/>
      <c r="B215" s="32"/>
      <c r="C215" s="180" t="s">
        <v>570</v>
      </c>
      <c r="D215" s="180" t="s">
        <v>121</v>
      </c>
      <c r="E215" s="181" t="s">
        <v>571</v>
      </c>
      <c r="F215" s="182" t="s">
        <v>572</v>
      </c>
      <c r="G215" s="183" t="s">
        <v>388</v>
      </c>
      <c r="H215" s="184">
        <v>1</v>
      </c>
      <c r="I215" s="185"/>
      <c r="J215" s="186">
        <f t="shared" si="40"/>
        <v>0</v>
      </c>
      <c r="K215" s="182" t="s">
        <v>125</v>
      </c>
      <c r="L215" s="36"/>
      <c r="M215" s="187" t="s">
        <v>19</v>
      </c>
      <c r="N215" s="188" t="s">
        <v>40</v>
      </c>
      <c r="O215" s="61"/>
      <c r="P215" s="189">
        <f t="shared" si="41"/>
        <v>0</v>
      </c>
      <c r="Q215" s="189">
        <v>1.8069999999999999E-2</v>
      </c>
      <c r="R215" s="189">
        <f t="shared" si="42"/>
        <v>1.8069999999999999E-2</v>
      </c>
      <c r="S215" s="189">
        <v>0</v>
      </c>
      <c r="T215" s="190">
        <f t="shared" si="4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1" t="s">
        <v>189</v>
      </c>
      <c r="AT215" s="191" t="s">
        <v>121</v>
      </c>
      <c r="AU215" s="191" t="s">
        <v>79</v>
      </c>
      <c r="AY215" s="14" t="s">
        <v>119</v>
      </c>
      <c r="BE215" s="192">
        <f t="shared" si="44"/>
        <v>0</v>
      </c>
      <c r="BF215" s="192">
        <f t="shared" si="45"/>
        <v>0</v>
      </c>
      <c r="BG215" s="192">
        <f t="shared" si="46"/>
        <v>0</v>
      </c>
      <c r="BH215" s="192">
        <f t="shared" si="47"/>
        <v>0</v>
      </c>
      <c r="BI215" s="192">
        <f t="shared" si="48"/>
        <v>0</v>
      </c>
      <c r="BJ215" s="14" t="s">
        <v>77</v>
      </c>
      <c r="BK215" s="192">
        <f t="shared" si="49"/>
        <v>0</v>
      </c>
      <c r="BL215" s="14" t="s">
        <v>189</v>
      </c>
      <c r="BM215" s="191" t="s">
        <v>573</v>
      </c>
    </row>
    <row r="216" spans="1:65" s="2" customFormat="1" ht="33" customHeight="1">
      <c r="A216" s="31"/>
      <c r="B216" s="32"/>
      <c r="C216" s="193" t="s">
        <v>574</v>
      </c>
      <c r="D216" s="193" t="s">
        <v>152</v>
      </c>
      <c r="E216" s="194" t="s">
        <v>575</v>
      </c>
      <c r="F216" s="195" t="s">
        <v>576</v>
      </c>
      <c r="G216" s="196" t="s">
        <v>388</v>
      </c>
      <c r="H216" s="197">
        <v>1</v>
      </c>
      <c r="I216" s="198"/>
      <c r="J216" s="199">
        <f t="shared" si="40"/>
        <v>0</v>
      </c>
      <c r="K216" s="195" t="s">
        <v>19</v>
      </c>
      <c r="L216" s="200"/>
      <c r="M216" s="201" t="s">
        <v>19</v>
      </c>
      <c r="N216" s="202" t="s">
        <v>40</v>
      </c>
      <c r="O216" s="61"/>
      <c r="P216" s="189">
        <f t="shared" si="41"/>
        <v>0</v>
      </c>
      <c r="Q216" s="189">
        <v>0.38</v>
      </c>
      <c r="R216" s="189">
        <f t="shared" si="42"/>
        <v>0.38</v>
      </c>
      <c r="S216" s="189">
        <v>0</v>
      </c>
      <c r="T216" s="190">
        <f t="shared" si="4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1" t="s">
        <v>207</v>
      </c>
      <c r="AT216" s="191" t="s">
        <v>152</v>
      </c>
      <c r="AU216" s="191" t="s">
        <v>79</v>
      </c>
      <c r="AY216" s="14" t="s">
        <v>119</v>
      </c>
      <c r="BE216" s="192">
        <f t="shared" si="44"/>
        <v>0</v>
      </c>
      <c r="BF216" s="192">
        <f t="shared" si="45"/>
        <v>0</v>
      </c>
      <c r="BG216" s="192">
        <f t="shared" si="46"/>
        <v>0</v>
      </c>
      <c r="BH216" s="192">
        <f t="shared" si="47"/>
        <v>0</v>
      </c>
      <c r="BI216" s="192">
        <f t="shared" si="48"/>
        <v>0</v>
      </c>
      <c r="BJ216" s="14" t="s">
        <v>77</v>
      </c>
      <c r="BK216" s="192">
        <f t="shared" si="49"/>
        <v>0</v>
      </c>
      <c r="BL216" s="14" t="s">
        <v>189</v>
      </c>
      <c r="BM216" s="191" t="s">
        <v>577</v>
      </c>
    </row>
    <row r="217" spans="1:65" s="2" customFormat="1" ht="16.5" customHeight="1">
      <c r="A217" s="31"/>
      <c r="B217" s="32"/>
      <c r="C217" s="180" t="s">
        <v>578</v>
      </c>
      <c r="D217" s="180" t="s">
        <v>121</v>
      </c>
      <c r="E217" s="181" t="s">
        <v>579</v>
      </c>
      <c r="F217" s="182" t="s">
        <v>580</v>
      </c>
      <c r="G217" s="183" t="s">
        <v>388</v>
      </c>
      <c r="H217" s="184">
        <v>2</v>
      </c>
      <c r="I217" s="185"/>
      <c r="J217" s="186">
        <f t="shared" si="40"/>
        <v>0</v>
      </c>
      <c r="K217" s="182" t="s">
        <v>125</v>
      </c>
      <c r="L217" s="36"/>
      <c r="M217" s="187" t="s">
        <v>19</v>
      </c>
      <c r="N217" s="188" t="s">
        <v>40</v>
      </c>
      <c r="O217" s="61"/>
      <c r="P217" s="189">
        <f t="shared" si="41"/>
        <v>0</v>
      </c>
      <c r="Q217" s="189">
        <v>1.9599999999999999E-3</v>
      </c>
      <c r="R217" s="189">
        <f t="shared" si="42"/>
        <v>3.9199999999999999E-3</v>
      </c>
      <c r="S217" s="189">
        <v>0</v>
      </c>
      <c r="T217" s="190">
        <f t="shared" si="4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1" t="s">
        <v>189</v>
      </c>
      <c r="AT217" s="191" t="s">
        <v>121</v>
      </c>
      <c r="AU217" s="191" t="s">
        <v>79</v>
      </c>
      <c r="AY217" s="14" t="s">
        <v>119</v>
      </c>
      <c r="BE217" s="192">
        <f t="shared" si="44"/>
        <v>0</v>
      </c>
      <c r="BF217" s="192">
        <f t="shared" si="45"/>
        <v>0</v>
      </c>
      <c r="BG217" s="192">
        <f t="shared" si="46"/>
        <v>0</v>
      </c>
      <c r="BH217" s="192">
        <f t="shared" si="47"/>
        <v>0</v>
      </c>
      <c r="BI217" s="192">
        <f t="shared" si="48"/>
        <v>0</v>
      </c>
      <c r="BJ217" s="14" t="s">
        <v>77</v>
      </c>
      <c r="BK217" s="192">
        <f t="shared" si="49"/>
        <v>0</v>
      </c>
      <c r="BL217" s="14" t="s">
        <v>189</v>
      </c>
      <c r="BM217" s="191" t="s">
        <v>581</v>
      </c>
    </row>
    <row r="218" spans="1:65" s="2" customFormat="1" ht="16.5" customHeight="1">
      <c r="A218" s="31"/>
      <c r="B218" s="32"/>
      <c r="C218" s="180" t="s">
        <v>582</v>
      </c>
      <c r="D218" s="180" t="s">
        <v>121</v>
      </c>
      <c r="E218" s="181" t="s">
        <v>583</v>
      </c>
      <c r="F218" s="182" t="s">
        <v>584</v>
      </c>
      <c r="G218" s="183" t="s">
        <v>388</v>
      </c>
      <c r="H218" s="184">
        <v>1</v>
      </c>
      <c r="I218" s="185"/>
      <c r="J218" s="186">
        <f t="shared" si="40"/>
        <v>0</v>
      </c>
      <c r="K218" s="182" t="s">
        <v>125</v>
      </c>
      <c r="L218" s="36"/>
      <c r="M218" s="187" t="s">
        <v>19</v>
      </c>
      <c r="N218" s="188" t="s">
        <v>40</v>
      </c>
      <c r="O218" s="61"/>
      <c r="P218" s="189">
        <f t="shared" si="41"/>
        <v>0</v>
      </c>
      <c r="Q218" s="189">
        <v>1.9599999999999999E-3</v>
      </c>
      <c r="R218" s="189">
        <f t="shared" si="42"/>
        <v>1.9599999999999999E-3</v>
      </c>
      <c r="S218" s="189">
        <v>0</v>
      </c>
      <c r="T218" s="190">
        <f t="shared" si="4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1" t="s">
        <v>189</v>
      </c>
      <c r="AT218" s="191" t="s">
        <v>121</v>
      </c>
      <c r="AU218" s="191" t="s">
        <v>79</v>
      </c>
      <c r="AY218" s="14" t="s">
        <v>119</v>
      </c>
      <c r="BE218" s="192">
        <f t="shared" si="44"/>
        <v>0</v>
      </c>
      <c r="BF218" s="192">
        <f t="shared" si="45"/>
        <v>0</v>
      </c>
      <c r="BG218" s="192">
        <f t="shared" si="46"/>
        <v>0</v>
      </c>
      <c r="BH218" s="192">
        <f t="shared" si="47"/>
        <v>0</v>
      </c>
      <c r="BI218" s="192">
        <f t="shared" si="48"/>
        <v>0</v>
      </c>
      <c r="BJ218" s="14" t="s">
        <v>77</v>
      </c>
      <c r="BK218" s="192">
        <f t="shared" si="49"/>
        <v>0</v>
      </c>
      <c r="BL218" s="14" t="s">
        <v>189</v>
      </c>
      <c r="BM218" s="191" t="s">
        <v>585</v>
      </c>
    </row>
    <row r="219" spans="1:65" s="2" customFormat="1" ht="16.5" customHeight="1">
      <c r="A219" s="31"/>
      <c r="B219" s="32"/>
      <c r="C219" s="180" t="s">
        <v>586</v>
      </c>
      <c r="D219" s="180" t="s">
        <v>121</v>
      </c>
      <c r="E219" s="181" t="s">
        <v>587</v>
      </c>
      <c r="F219" s="182" t="s">
        <v>588</v>
      </c>
      <c r="G219" s="183" t="s">
        <v>388</v>
      </c>
      <c r="H219" s="184">
        <v>2</v>
      </c>
      <c r="I219" s="185"/>
      <c r="J219" s="186">
        <f t="shared" si="40"/>
        <v>0</v>
      </c>
      <c r="K219" s="182" t="s">
        <v>125</v>
      </c>
      <c r="L219" s="36"/>
      <c r="M219" s="187" t="s">
        <v>19</v>
      </c>
      <c r="N219" s="188" t="s">
        <v>40</v>
      </c>
      <c r="O219" s="61"/>
      <c r="P219" s="189">
        <f t="shared" si="41"/>
        <v>0</v>
      </c>
      <c r="Q219" s="189">
        <v>1.8E-3</v>
      </c>
      <c r="R219" s="189">
        <f t="shared" si="42"/>
        <v>3.5999999999999999E-3</v>
      </c>
      <c r="S219" s="189">
        <v>0</v>
      </c>
      <c r="T219" s="190">
        <f t="shared" si="4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1" t="s">
        <v>189</v>
      </c>
      <c r="AT219" s="191" t="s">
        <v>121</v>
      </c>
      <c r="AU219" s="191" t="s">
        <v>79</v>
      </c>
      <c r="AY219" s="14" t="s">
        <v>119</v>
      </c>
      <c r="BE219" s="192">
        <f t="shared" si="44"/>
        <v>0</v>
      </c>
      <c r="BF219" s="192">
        <f t="shared" si="45"/>
        <v>0</v>
      </c>
      <c r="BG219" s="192">
        <f t="shared" si="46"/>
        <v>0</v>
      </c>
      <c r="BH219" s="192">
        <f t="shared" si="47"/>
        <v>0</v>
      </c>
      <c r="BI219" s="192">
        <f t="shared" si="48"/>
        <v>0</v>
      </c>
      <c r="BJ219" s="14" t="s">
        <v>77</v>
      </c>
      <c r="BK219" s="192">
        <f t="shared" si="49"/>
        <v>0</v>
      </c>
      <c r="BL219" s="14" t="s">
        <v>189</v>
      </c>
      <c r="BM219" s="191" t="s">
        <v>589</v>
      </c>
    </row>
    <row r="220" spans="1:65" s="2" customFormat="1" ht="16.5" customHeight="1">
      <c r="A220" s="31"/>
      <c r="B220" s="32"/>
      <c r="C220" s="180" t="s">
        <v>590</v>
      </c>
      <c r="D220" s="180" t="s">
        <v>121</v>
      </c>
      <c r="E220" s="181" t="s">
        <v>591</v>
      </c>
      <c r="F220" s="182" t="s">
        <v>592</v>
      </c>
      <c r="G220" s="183" t="s">
        <v>206</v>
      </c>
      <c r="H220" s="184">
        <v>3</v>
      </c>
      <c r="I220" s="185"/>
      <c r="J220" s="186">
        <f t="shared" si="40"/>
        <v>0</v>
      </c>
      <c r="K220" s="182" t="s">
        <v>125</v>
      </c>
      <c r="L220" s="36"/>
      <c r="M220" s="187" t="s">
        <v>19</v>
      </c>
      <c r="N220" s="188" t="s">
        <v>40</v>
      </c>
      <c r="O220" s="61"/>
      <c r="P220" s="189">
        <f t="shared" si="41"/>
        <v>0</v>
      </c>
      <c r="Q220" s="189">
        <v>0</v>
      </c>
      <c r="R220" s="189">
        <f t="shared" si="42"/>
        <v>0</v>
      </c>
      <c r="S220" s="189">
        <v>0</v>
      </c>
      <c r="T220" s="190">
        <f t="shared" si="4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1" t="s">
        <v>189</v>
      </c>
      <c r="AT220" s="191" t="s">
        <v>121</v>
      </c>
      <c r="AU220" s="191" t="s">
        <v>79</v>
      </c>
      <c r="AY220" s="14" t="s">
        <v>119</v>
      </c>
      <c r="BE220" s="192">
        <f t="shared" si="44"/>
        <v>0</v>
      </c>
      <c r="BF220" s="192">
        <f t="shared" si="45"/>
        <v>0</v>
      </c>
      <c r="BG220" s="192">
        <f t="shared" si="46"/>
        <v>0</v>
      </c>
      <c r="BH220" s="192">
        <f t="shared" si="47"/>
        <v>0</v>
      </c>
      <c r="BI220" s="192">
        <f t="shared" si="48"/>
        <v>0</v>
      </c>
      <c r="BJ220" s="14" t="s">
        <v>77</v>
      </c>
      <c r="BK220" s="192">
        <f t="shared" si="49"/>
        <v>0</v>
      </c>
      <c r="BL220" s="14" t="s">
        <v>189</v>
      </c>
      <c r="BM220" s="191" t="s">
        <v>593</v>
      </c>
    </row>
    <row r="221" spans="1:65" s="2" customFormat="1" ht="16.5" customHeight="1">
      <c r="A221" s="31"/>
      <c r="B221" s="32"/>
      <c r="C221" s="193" t="s">
        <v>594</v>
      </c>
      <c r="D221" s="193" t="s">
        <v>152</v>
      </c>
      <c r="E221" s="194" t="s">
        <v>595</v>
      </c>
      <c r="F221" s="195" t="s">
        <v>596</v>
      </c>
      <c r="G221" s="196" t="s">
        <v>206</v>
      </c>
      <c r="H221" s="197">
        <v>3</v>
      </c>
      <c r="I221" s="198"/>
      <c r="J221" s="199">
        <f t="shared" si="40"/>
        <v>0</v>
      </c>
      <c r="K221" s="195" t="s">
        <v>125</v>
      </c>
      <c r="L221" s="200"/>
      <c r="M221" s="201" t="s">
        <v>19</v>
      </c>
      <c r="N221" s="202" t="s">
        <v>40</v>
      </c>
      <c r="O221" s="61"/>
      <c r="P221" s="189">
        <f t="shared" si="41"/>
        <v>0</v>
      </c>
      <c r="Q221" s="189">
        <v>2.0400000000000001E-3</v>
      </c>
      <c r="R221" s="189">
        <f t="shared" si="42"/>
        <v>6.1200000000000004E-3</v>
      </c>
      <c r="S221" s="189">
        <v>0</v>
      </c>
      <c r="T221" s="190">
        <f t="shared" si="4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1" t="s">
        <v>207</v>
      </c>
      <c r="AT221" s="191" t="s">
        <v>152</v>
      </c>
      <c r="AU221" s="191" t="s">
        <v>79</v>
      </c>
      <c r="AY221" s="14" t="s">
        <v>119</v>
      </c>
      <c r="BE221" s="192">
        <f t="shared" si="44"/>
        <v>0</v>
      </c>
      <c r="BF221" s="192">
        <f t="shared" si="45"/>
        <v>0</v>
      </c>
      <c r="BG221" s="192">
        <f t="shared" si="46"/>
        <v>0</v>
      </c>
      <c r="BH221" s="192">
        <f t="shared" si="47"/>
        <v>0</v>
      </c>
      <c r="BI221" s="192">
        <f t="shared" si="48"/>
        <v>0</v>
      </c>
      <c r="BJ221" s="14" t="s">
        <v>77</v>
      </c>
      <c r="BK221" s="192">
        <f t="shared" si="49"/>
        <v>0</v>
      </c>
      <c r="BL221" s="14" t="s">
        <v>189</v>
      </c>
      <c r="BM221" s="191" t="s">
        <v>597</v>
      </c>
    </row>
    <row r="222" spans="1:65" s="2" customFormat="1" ht="16.5" customHeight="1">
      <c r="A222" s="31"/>
      <c r="B222" s="32"/>
      <c r="C222" s="180" t="s">
        <v>598</v>
      </c>
      <c r="D222" s="180" t="s">
        <v>121</v>
      </c>
      <c r="E222" s="181" t="s">
        <v>599</v>
      </c>
      <c r="F222" s="182" t="s">
        <v>600</v>
      </c>
      <c r="G222" s="183" t="s">
        <v>388</v>
      </c>
      <c r="H222" s="184">
        <v>6</v>
      </c>
      <c r="I222" s="185"/>
      <c r="J222" s="186">
        <f t="shared" si="40"/>
        <v>0</v>
      </c>
      <c r="K222" s="182" t="s">
        <v>125</v>
      </c>
      <c r="L222" s="36"/>
      <c r="M222" s="187" t="s">
        <v>19</v>
      </c>
      <c r="N222" s="188" t="s">
        <v>40</v>
      </c>
      <c r="O222" s="61"/>
      <c r="P222" s="189">
        <f t="shared" si="41"/>
        <v>0</v>
      </c>
      <c r="Q222" s="189">
        <v>1.8500000000000001E-3</v>
      </c>
      <c r="R222" s="189">
        <f t="shared" si="42"/>
        <v>1.11E-2</v>
      </c>
      <c r="S222" s="189">
        <v>0</v>
      </c>
      <c r="T222" s="190">
        <f t="shared" si="4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1" t="s">
        <v>189</v>
      </c>
      <c r="AT222" s="191" t="s">
        <v>121</v>
      </c>
      <c r="AU222" s="191" t="s">
        <v>79</v>
      </c>
      <c r="AY222" s="14" t="s">
        <v>119</v>
      </c>
      <c r="BE222" s="192">
        <f t="shared" si="44"/>
        <v>0</v>
      </c>
      <c r="BF222" s="192">
        <f t="shared" si="45"/>
        <v>0</v>
      </c>
      <c r="BG222" s="192">
        <f t="shared" si="46"/>
        <v>0</v>
      </c>
      <c r="BH222" s="192">
        <f t="shared" si="47"/>
        <v>0</v>
      </c>
      <c r="BI222" s="192">
        <f t="shared" si="48"/>
        <v>0</v>
      </c>
      <c r="BJ222" s="14" t="s">
        <v>77</v>
      </c>
      <c r="BK222" s="192">
        <f t="shared" si="49"/>
        <v>0</v>
      </c>
      <c r="BL222" s="14" t="s">
        <v>189</v>
      </c>
      <c r="BM222" s="191" t="s">
        <v>601</v>
      </c>
    </row>
    <row r="223" spans="1:65" s="2" customFormat="1" ht="21.75" customHeight="1">
      <c r="A223" s="31"/>
      <c r="B223" s="32"/>
      <c r="C223" s="193" t="s">
        <v>602</v>
      </c>
      <c r="D223" s="193" t="s">
        <v>152</v>
      </c>
      <c r="E223" s="194" t="s">
        <v>603</v>
      </c>
      <c r="F223" s="195" t="s">
        <v>604</v>
      </c>
      <c r="G223" s="196" t="s">
        <v>206</v>
      </c>
      <c r="H223" s="197">
        <v>6</v>
      </c>
      <c r="I223" s="198"/>
      <c r="J223" s="199">
        <f t="shared" si="40"/>
        <v>0</v>
      </c>
      <c r="K223" s="195" t="s">
        <v>19</v>
      </c>
      <c r="L223" s="200"/>
      <c r="M223" s="201" t="s">
        <v>19</v>
      </c>
      <c r="N223" s="202" t="s">
        <v>40</v>
      </c>
      <c r="O223" s="61"/>
      <c r="P223" s="189">
        <f t="shared" si="41"/>
        <v>0</v>
      </c>
      <c r="Q223" s="189">
        <v>1.8E-3</v>
      </c>
      <c r="R223" s="189">
        <f t="shared" si="42"/>
        <v>1.0800000000000001E-2</v>
      </c>
      <c r="S223" s="189">
        <v>0</v>
      </c>
      <c r="T223" s="190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1" t="s">
        <v>544</v>
      </c>
      <c r="AT223" s="191" t="s">
        <v>152</v>
      </c>
      <c r="AU223" s="191" t="s">
        <v>79</v>
      </c>
      <c r="AY223" s="14" t="s">
        <v>119</v>
      </c>
      <c r="BE223" s="192">
        <f t="shared" si="44"/>
        <v>0</v>
      </c>
      <c r="BF223" s="192">
        <f t="shared" si="45"/>
        <v>0</v>
      </c>
      <c r="BG223" s="192">
        <f t="shared" si="46"/>
        <v>0</v>
      </c>
      <c r="BH223" s="192">
        <f t="shared" si="47"/>
        <v>0</v>
      </c>
      <c r="BI223" s="192">
        <f t="shared" si="48"/>
        <v>0</v>
      </c>
      <c r="BJ223" s="14" t="s">
        <v>77</v>
      </c>
      <c r="BK223" s="192">
        <f t="shared" si="49"/>
        <v>0</v>
      </c>
      <c r="BL223" s="14" t="s">
        <v>544</v>
      </c>
      <c r="BM223" s="191" t="s">
        <v>605</v>
      </c>
    </row>
    <row r="224" spans="1:65" s="2" customFormat="1" ht="16.5" customHeight="1">
      <c r="A224" s="31"/>
      <c r="B224" s="32"/>
      <c r="C224" s="180" t="s">
        <v>606</v>
      </c>
      <c r="D224" s="180" t="s">
        <v>121</v>
      </c>
      <c r="E224" s="181" t="s">
        <v>607</v>
      </c>
      <c r="F224" s="182" t="s">
        <v>608</v>
      </c>
      <c r="G224" s="183" t="s">
        <v>206</v>
      </c>
      <c r="H224" s="184">
        <v>1</v>
      </c>
      <c r="I224" s="185"/>
      <c r="J224" s="186">
        <f t="shared" si="40"/>
        <v>0</v>
      </c>
      <c r="K224" s="182" t="s">
        <v>125</v>
      </c>
      <c r="L224" s="36"/>
      <c r="M224" s="187" t="s">
        <v>19</v>
      </c>
      <c r="N224" s="188" t="s">
        <v>40</v>
      </c>
      <c r="O224" s="61"/>
      <c r="P224" s="189">
        <f t="shared" si="41"/>
        <v>0</v>
      </c>
      <c r="Q224" s="189">
        <v>3.6000000000000002E-4</v>
      </c>
      <c r="R224" s="189">
        <f t="shared" si="42"/>
        <v>3.6000000000000002E-4</v>
      </c>
      <c r="S224" s="189">
        <v>0</v>
      </c>
      <c r="T224" s="190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1" t="s">
        <v>189</v>
      </c>
      <c r="AT224" s="191" t="s">
        <v>121</v>
      </c>
      <c r="AU224" s="191" t="s">
        <v>79</v>
      </c>
      <c r="AY224" s="14" t="s">
        <v>119</v>
      </c>
      <c r="BE224" s="192">
        <f t="shared" si="44"/>
        <v>0</v>
      </c>
      <c r="BF224" s="192">
        <f t="shared" si="45"/>
        <v>0</v>
      </c>
      <c r="BG224" s="192">
        <f t="shared" si="46"/>
        <v>0</v>
      </c>
      <c r="BH224" s="192">
        <f t="shared" si="47"/>
        <v>0</v>
      </c>
      <c r="BI224" s="192">
        <f t="shared" si="48"/>
        <v>0</v>
      </c>
      <c r="BJ224" s="14" t="s">
        <v>77</v>
      </c>
      <c r="BK224" s="192">
        <f t="shared" si="49"/>
        <v>0</v>
      </c>
      <c r="BL224" s="14" t="s">
        <v>189</v>
      </c>
      <c r="BM224" s="191" t="s">
        <v>609</v>
      </c>
    </row>
    <row r="225" spans="1:65" s="2" customFormat="1" ht="16.5" customHeight="1">
      <c r="A225" s="31"/>
      <c r="B225" s="32"/>
      <c r="C225" s="180" t="s">
        <v>610</v>
      </c>
      <c r="D225" s="180" t="s">
        <v>121</v>
      </c>
      <c r="E225" s="181" t="s">
        <v>611</v>
      </c>
      <c r="F225" s="182" t="s">
        <v>612</v>
      </c>
      <c r="G225" s="183" t="s">
        <v>206</v>
      </c>
      <c r="H225" s="184">
        <v>1</v>
      </c>
      <c r="I225" s="185"/>
      <c r="J225" s="186">
        <f t="shared" si="40"/>
        <v>0</v>
      </c>
      <c r="K225" s="182" t="s">
        <v>125</v>
      </c>
      <c r="L225" s="36"/>
      <c r="M225" s="187" t="s">
        <v>19</v>
      </c>
      <c r="N225" s="188" t="s">
        <v>40</v>
      </c>
      <c r="O225" s="61"/>
      <c r="P225" s="189">
        <f t="shared" si="41"/>
        <v>0</v>
      </c>
      <c r="Q225" s="189">
        <v>2.7999999999999998E-4</v>
      </c>
      <c r="R225" s="189">
        <f t="shared" si="42"/>
        <v>2.7999999999999998E-4</v>
      </c>
      <c r="S225" s="189">
        <v>0</v>
      </c>
      <c r="T225" s="190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1" t="s">
        <v>189</v>
      </c>
      <c r="AT225" s="191" t="s">
        <v>121</v>
      </c>
      <c r="AU225" s="191" t="s">
        <v>79</v>
      </c>
      <c r="AY225" s="14" t="s">
        <v>119</v>
      </c>
      <c r="BE225" s="192">
        <f t="shared" si="44"/>
        <v>0</v>
      </c>
      <c r="BF225" s="192">
        <f t="shared" si="45"/>
        <v>0</v>
      </c>
      <c r="BG225" s="192">
        <f t="shared" si="46"/>
        <v>0</v>
      </c>
      <c r="BH225" s="192">
        <f t="shared" si="47"/>
        <v>0</v>
      </c>
      <c r="BI225" s="192">
        <f t="shared" si="48"/>
        <v>0</v>
      </c>
      <c r="BJ225" s="14" t="s">
        <v>77</v>
      </c>
      <c r="BK225" s="192">
        <f t="shared" si="49"/>
        <v>0</v>
      </c>
      <c r="BL225" s="14" t="s">
        <v>189</v>
      </c>
      <c r="BM225" s="191" t="s">
        <v>613</v>
      </c>
    </row>
    <row r="226" spans="1:65" s="2" customFormat="1" ht="16.5" customHeight="1">
      <c r="A226" s="31"/>
      <c r="B226" s="32"/>
      <c r="C226" s="180" t="s">
        <v>614</v>
      </c>
      <c r="D226" s="180" t="s">
        <v>121</v>
      </c>
      <c r="E226" s="181" t="s">
        <v>615</v>
      </c>
      <c r="F226" s="182" t="s">
        <v>616</v>
      </c>
      <c r="G226" s="183" t="s">
        <v>206</v>
      </c>
      <c r="H226" s="184">
        <v>4</v>
      </c>
      <c r="I226" s="185"/>
      <c r="J226" s="186">
        <f t="shared" si="40"/>
        <v>0</v>
      </c>
      <c r="K226" s="182" t="s">
        <v>125</v>
      </c>
      <c r="L226" s="36"/>
      <c r="M226" s="187" t="s">
        <v>19</v>
      </c>
      <c r="N226" s="188" t="s">
        <v>40</v>
      </c>
      <c r="O226" s="61"/>
      <c r="P226" s="189">
        <f t="shared" si="41"/>
        <v>0</v>
      </c>
      <c r="Q226" s="189">
        <v>2.7999999999999998E-4</v>
      </c>
      <c r="R226" s="189">
        <f t="shared" si="42"/>
        <v>1.1199999999999999E-3</v>
      </c>
      <c r="S226" s="189">
        <v>0</v>
      </c>
      <c r="T226" s="190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1" t="s">
        <v>189</v>
      </c>
      <c r="AT226" s="191" t="s">
        <v>121</v>
      </c>
      <c r="AU226" s="191" t="s">
        <v>79</v>
      </c>
      <c r="AY226" s="14" t="s">
        <v>119</v>
      </c>
      <c r="BE226" s="192">
        <f t="shared" si="44"/>
        <v>0</v>
      </c>
      <c r="BF226" s="192">
        <f t="shared" si="45"/>
        <v>0</v>
      </c>
      <c r="BG226" s="192">
        <f t="shared" si="46"/>
        <v>0</v>
      </c>
      <c r="BH226" s="192">
        <f t="shared" si="47"/>
        <v>0</v>
      </c>
      <c r="BI226" s="192">
        <f t="shared" si="48"/>
        <v>0</v>
      </c>
      <c r="BJ226" s="14" t="s">
        <v>77</v>
      </c>
      <c r="BK226" s="192">
        <f t="shared" si="49"/>
        <v>0</v>
      </c>
      <c r="BL226" s="14" t="s">
        <v>189</v>
      </c>
      <c r="BM226" s="191" t="s">
        <v>617</v>
      </c>
    </row>
    <row r="227" spans="1:65" s="2" customFormat="1" ht="16.5" customHeight="1">
      <c r="A227" s="31"/>
      <c r="B227" s="32"/>
      <c r="C227" s="180" t="s">
        <v>618</v>
      </c>
      <c r="D227" s="180" t="s">
        <v>121</v>
      </c>
      <c r="E227" s="181" t="s">
        <v>619</v>
      </c>
      <c r="F227" s="182" t="s">
        <v>620</v>
      </c>
      <c r="G227" s="183" t="s">
        <v>206</v>
      </c>
      <c r="H227" s="184">
        <v>10</v>
      </c>
      <c r="I227" s="185"/>
      <c r="J227" s="186">
        <f t="shared" si="40"/>
        <v>0</v>
      </c>
      <c r="K227" s="182" t="s">
        <v>125</v>
      </c>
      <c r="L227" s="36"/>
      <c r="M227" s="187" t="s">
        <v>19</v>
      </c>
      <c r="N227" s="188" t="s">
        <v>40</v>
      </c>
      <c r="O227" s="61"/>
      <c r="P227" s="189">
        <f t="shared" si="41"/>
        <v>0</v>
      </c>
      <c r="Q227" s="189">
        <v>6.9999999999999994E-5</v>
      </c>
      <c r="R227" s="189">
        <f t="shared" si="42"/>
        <v>6.9999999999999988E-4</v>
      </c>
      <c r="S227" s="189">
        <v>0</v>
      </c>
      <c r="T227" s="190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1" t="s">
        <v>189</v>
      </c>
      <c r="AT227" s="191" t="s">
        <v>121</v>
      </c>
      <c r="AU227" s="191" t="s">
        <v>79</v>
      </c>
      <c r="AY227" s="14" t="s">
        <v>119</v>
      </c>
      <c r="BE227" s="192">
        <f t="shared" si="44"/>
        <v>0</v>
      </c>
      <c r="BF227" s="192">
        <f t="shared" si="45"/>
        <v>0</v>
      </c>
      <c r="BG227" s="192">
        <f t="shared" si="46"/>
        <v>0</v>
      </c>
      <c r="BH227" s="192">
        <f t="shared" si="47"/>
        <v>0</v>
      </c>
      <c r="BI227" s="192">
        <f t="shared" si="48"/>
        <v>0</v>
      </c>
      <c r="BJ227" s="14" t="s">
        <v>77</v>
      </c>
      <c r="BK227" s="192">
        <f t="shared" si="49"/>
        <v>0</v>
      </c>
      <c r="BL227" s="14" t="s">
        <v>189</v>
      </c>
      <c r="BM227" s="191" t="s">
        <v>621</v>
      </c>
    </row>
    <row r="228" spans="1:65" s="2" customFormat="1" ht="16.5" customHeight="1">
      <c r="A228" s="31"/>
      <c r="B228" s="32"/>
      <c r="C228" s="180" t="s">
        <v>622</v>
      </c>
      <c r="D228" s="180" t="s">
        <v>121</v>
      </c>
      <c r="E228" s="181" t="s">
        <v>623</v>
      </c>
      <c r="F228" s="182" t="s">
        <v>624</v>
      </c>
      <c r="G228" s="183" t="s">
        <v>206</v>
      </c>
      <c r="H228" s="184">
        <v>7</v>
      </c>
      <c r="I228" s="185"/>
      <c r="J228" s="186">
        <f t="shared" si="40"/>
        <v>0</v>
      </c>
      <c r="K228" s="182" t="s">
        <v>19</v>
      </c>
      <c r="L228" s="36"/>
      <c r="M228" s="187" t="s">
        <v>19</v>
      </c>
      <c r="N228" s="188" t="s">
        <v>40</v>
      </c>
      <c r="O228" s="61"/>
      <c r="P228" s="189">
        <f t="shared" si="41"/>
        <v>0</v>
      </c>
      <c r="Q228" s="189">
        <v>9.0000000000000006E-5</v>
      </c>
      <c r="R228" s="189">
        <f t="shared" si="42"/>
        <v>6.3000000000000003E-4</v>
      </c>
      <c r="S228" s="189">
        <v>0</v>
      </c>
      <c r="T228" s="190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1" t="s">
        <v>189</v>
      </c>
      <c r="AT228" s="191" t="s">
        <v>121</v>
      </c>
      <c r="AU228" s="191" t="s">
        <v>79</v>
      </c>
      <c r="AY228" s="14" t="s">
        <v>119</v>
      </c>
      <c r="BE228" s="192">
        <f t="shared" si="44"/>
        <v>0</v>
      </c>
      <c r="BF228" s="192">
        <f t="shared" si="45"/>
        <v>0</v>
      </c>
      <c r="BG228" s="192">
        <f t="shared" si="46"/>
        <v>0</v>
      </c>
      <c r="BH228" s="192">
        <f t="shared" si="47"/>
        <v>0</v>
      </c>
      <c r="BI228" s="192">
        <f t="shared" si="48"/>
        <v>0</v>
      </c>
      <c r="BJ228" s="14" t="s">
        <v>77</v>
      </c>
      <c r="BK228" s="192">
        <f t="shared" si="49"/>
        <v>0</v>
      </c>
      <c r="BL228" s="14" t="s">
        <v>189</v>
      </c>
      <c r="BM228" s="191" t="s">
        <v>625</v>
      </c>
    </row>
    <row r="229" spans="1:65" s="2" customFormat="1" ht="16.5" customHeight="1">
      <c r="A229" s="31"/>
      <c r="B229" s="32"/>
      <c r="C229" s="180" t="s">
        <v>626</v>
      </c>
      <c r="D229" s="180" t="s">
        <v>121</v>
      </c>
      <c r="E229" s="181" t="s">
        <v>627</v>
      </c>
      <c r="F229" s="182" t="s">
        <v>628</v>
      </c>
      <c r="G229" s="183" t="s">
        <v>206</v>
      </c>
      <c r="H229" s="184">
        <v>4</v>
      </c>
      <c r="I229" s="185"/>
      <c r="J229" s="186">
        <f t="shared" si="40"/>
        <v>0</v>
      </c>
      <c r="K229" s="182" t="s">
        <v>125</v>
      </c>
      <c r="L229" s="36"/>
      <c r="M229" s="187" t="s">
        <v>19</v>
      </c>
      <c r="N229" s="188" t="s">
        <v>40</v>
      </c>
      <c r="O229" s="61"/>
      <c r="P229" s="189">
        <f t="shared" si="41"/>
        <v>0</v>
      </c>
      <c r="Q229" s="189">
        <v>3.1E-4</v>
      </c>
      <c r="R229" s="189">
        <f t="shared" si="42"/>
        <v>1.24E-3</v>
      </c>
      <c r="S229" s="189">
        <v>0</v>
      </c>
      <c r="T229" s="190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1" t="s">
        <v>189</v>
      </c>
      <c r="AT229" s="191" t="s">
        <v>121</v>
      </c>
      <c r="AU229" s="191" t="s">
        <v>79</v>
      </c>
      <c r="AY229" s="14" t="s">
        <v>119</v>
      </c>
      <c r="BE229" s="192">
        <f t="shared" si="44"/>
        <v>0</v>
      </c>
      <c r="BF229" s="192">
        <f t="shared" si="45"/>
        <v>0</v>
      </c>
      <c r="BG229" s="192">
        <f t="shared" si="46"/>
        <v>0</v>
      </c>
      <c r="BH229" s="192">
        <f t="shared" si="47"/>
        <v>0</v>
      </c>
      <c r="BI229" s="192">
        <f t="shared" si="48"/>
        <v>0</v>
      </c>
      <c r="BJ229" s="14" t="s">
        <v>77</v>
      </c>
      <c r="BK229" s="192">
        <f t="shared" si="49"/>
        <v>0</v>
      </c>
      <c r="BL229" s="14" t="s">
        <v>189</v>
      </c>
      <c r="BM229" s="191" t="s">
        <v>629</v>
      </c>
    </row>
    <row r="230" spans="1:65" s="2" customFormat="1" ht="21.75" customHeight="1">
      <c r="A230" s="31"/>
      <c r="B230" s="32"/>
      <c r="C230" s="180" t="s">
        <v>630</v>
      </c>
      <c r="D230" s="180" t="s">
        <v>121</v>
      </c>
      <c r="E230" s="181" t="s">
        <v>631</v>
      </c>
      <c r="F230" s="182" t="s">
        <v>632</v>
      </c>
      <c r="G230" s="183" t="s">
        <v>145</v>
      </c>
      <c r="H230" s="184">
        <v>0.74099999999999999</v>
      </c>
      <c r="I230" s="185"/>
      <c r="J230" s="186">
        <f t="shared" si="40"/>
        <v>0</v>
      </c>
      <c r="K230" s="182" t="s">
        <v>125</v>
      </c>
      <c r="L230" s="36"/>
      <c r="M230" s="187" t="s">
        <v>19</v>
      </c>
      <c r="N230" s="188" t="s">
        <v>40</v>
      </c>
      <c r="O230" s="61"/>
      <c r="P230" s="189">
        <f t="shared" si="41"/>
        <v>0</v>
      </c>
      <c r="Q230" s="189">
        <v>0</v>
      </c>
      <c r="R230" s="189">
        <f t="shared" si="42"/>
        <v>0</v>
      </c>
      <c r="S230" s="189">
        <v>0</v>
      </c>
      <c r="T230" s="190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1" t="s">
        <v>189</v>
      </c>
      <c r="AT230" s="191" t="s">
        <v>121</v>
      </c>
      <c r="AU230" s="191" t="s">
        <v>79</v>
      </c>
      <c r="AY230" s="14" t="s">
        <v>119</v>
      </c>
      <c r="BE230" s="192">
        <f t="shared" si="44"/>
        <v>0</v>
      </c>
      <c r="BF230" s="192">
        <f t="shared" si="45"/>
        <v>0</v>
      </c>
      <c r="BG230" s="192">
        <f t="shared" si="46"/>
        <v>0</v>
      </c>
      <c r="BH230" s="192">
        <f t="shared" si="47"/>
        <v>0</v>
      </c>
      <c r="BI230" s="192">
        <f t="shared" si="48"/>
        <v>0</v>
      </c>
      <c r="BJ230" s="14" t="s">
        <v>77</v>
      </c>
      <c r="BK230" s="192">
        <f t="shared" si="49"/>
        <v>0</v>
      </c>
      <c r="BL230" s="14" t="s">
        <v>189</v>
      </c>
      <c r="BM230" s="191" t="s">
        <v>633</v>
      </c>
    </row>
    <row r="231" spans="1:65" s="12" customFormat="1" ht="22.9" customHeight="1">
      <c r="B231" s="164"/>
      <c r="C231" s="165"/>
      <c r="D231" s="166" t="s">
        <v>68</v>
      </c>
      <c r="E231" s="178" t="s">
        <v>634</v>
      </c>
      <c r="F231" s="178" t="s">
        <v>635</v>
      </c>
      <c r="G231" s="165"/>
      <c r="H231" s="165"/>
      <c r="I231" s="168"/>
      <c r="J231" s="179">
        <f>BK231</f>
        <v>0</v>
      </c>
      <c r="K231" s="165"/>
      <c r="L231" s="170"/>
      <c r="M231" s="171"/>
      <c r="N231" s="172"/>
      <c r="O231" s="172"/>
      <c r="P231" s="173">
        <f>SUM(P232:P235)</f>
        <v>0</v>
      </c>
      <c r="Q231" s="172"/>
      <c r="R231" s="173">
        <f>SUM(R232:R235)</f>
        <v>3.9400000000000004E-2</v>
      </c>
      <c r="S231" s="172"/>
      <c r="T231" s="174">
        <f>SUM(T232:T235)</f>
        <v>0</v>
      </c>
      <c r="AR231" s="175" t="s">
        <v>79</v>
      </c>
      <c r="AT231" s="176" t="s">
        <v>68</v>
      </c>
      <c r="AU231" s="176" t="s">
        <v>77</v>
      </c>
      <c r="AY231" s="175" t="s">
        <v>119</v>
      </c>
      <c r="BK231" s="177">
        <f>SUM(BK232:BK235)</f>
        <v>0</v>
      </c>
    </row>
    <row r="232" spans="1:65" s="2" customFormat="1" ht="21.75" customHeight="1">
      <c r="A232" s="31"/>
      <c r="B232" s="32"/>
      <c r="C232" s="180" t="s">
        <v>636</v>
      </c>
      <c r="D232" s="180" t="s">
        <v>121</v>
      </c>
      <c r="E232" s="181" t="s">
        <v>637</v>
      </c>
      <c r="F232" s="182" t="s">
        <v>638</v>
      </c>
      <c r="G232" s="183" t="s">
        <v>388</v>
      </c>
      <c r="H232" s="184">
        <v>4</v>
      </c>
      <c r="I232" s="185"/>
      <c r="J232" s="186">
        <f>ROUND(I232*H232,2)</f>
        <v>0</v>
      </c>
      <c r="K232" s="182" t="s">
        <v>125</v>
      </c>
      <c r="L232" s="36"/>
      <c r="M232" s="187" t="s">
        <v>19</v>
      </c>
      <c r="N232" s="188" t="s">
        <v>40</v>
      </c>
      <c r="O232" s="61"/>
      <c r="P232" s="189">
        <f>O232*H232</f>
        <v>0</v>
      </c>
      <c r="Q232" s="189">
        <v>9.1999999999999998E-3</v>
      </c>
      <c r="R232" s="189">
        <f>Q232*H232</f>
        <v>3.6799999999999999E-2</v>
      </c>
      <c r="S232" s="189">
        <v>0</v>
      </c>
      <c r="T232" s="190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1" t="s">
        <v>189</v>
      </c>
      <c r="AT232" s="191" t="s">
        <v>121</v>
      </c>
      <c r="AU232" s="191" t="s">
        <v>79</v>
      </c>
      <c r="AY232" s="14" t="s">
        <v>119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4" t="s">
        <v>77</v>
      </c>
      <c r="BK232" s="192">
        <f>ROUND(I232*H232,2)</f>
        <v>0</v>
      </c>
      <c r="BL232" s="14" t="s">
        <v>189</v>
      </c>
      <c r="BM232" s="191" t="s">
        <v>639</v>
      </c>
    </row>
    <row r="233" spans="1:65" s="2" customFormat="1" ht="16.5" customHeight="1">
      <c r="A233" s="31"/>
      <c r="B233" s="32"/>
      <c r="C233" s="180" t="s">
        <v>640</v>
      </c>
      <c r="D233" s="180" t="s">
        <v>121</v>
      </c>
      <c r="E233" s="181" t="s">
        <v>641</v>
      </c>
      <c r="F233" s="182" t="s">
        <v>642</v>
      </c>
      <c r="G233" s="183" t="s">
        <v>388</v>
      </c>
      <c r="H233" s="184">
        <v>4</v>
      </c>
      <c r="I233" s="185"/>
      <c r="J233" s="186">
        <f>ROUND(I233*H233,2)</f>
        <v>0</v>
      </c>
      <c r="K233" s="182" t="s">
        <v>125</v>
      </c>
      <c r="L233" s="36"/>
      <c r="M233" s="187" t="s">
        <v>19</v>
      </c>
      <c r="N233" s="188" t="s">
        <v>40</v>
      </c>
      <c r="O233" s="61"/>
      <c r="P233" s="189">
        <f>O233*H233</f>
        <v>0</v>
      </c>
      <c r="Q233" s="189">
        <v>1.4999999999999999E-4</v>
      </c>
      <c r="R233" s="189">
        <f>Q233*H233</f>
        <v>5.9999999999999995E-4</v>
      </c>
      <c r="S233" s="189">
        <v>0</v>
      </c>
      <c r="T233" s="190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1" t="s">
        <v>189</v>
      </c>
      <c r="AT233" s="191" t="s">
        <v>121</v>
      </c>
      <c r="AU233" s="191" t="s">
        <v>79</v>
      </c>
      <c r="AY233" s="14" t="s">
        <v>119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4" t="s">
        <v>77</v>
      </c>
      <c r="BK233" s="192">
        <f>ROUND(I233*H233,2)</f>
        <v>0</v>
      </c>
      <c r="BL233" s="14" t="s">
        <v>189</v>
      </c>
      <c r="BM233" s="191" t="s">
        <v>643</v>
      </c>
    </row>
    <row r="234" spans="1:65" s="2" customFormat="1" ht="16.5" customHeight="1">
      <c r="A234" s="31"/>
      <c r="B234" s="32"/>
      <c r="C234" s="180" t="s">
        <v>644</v>
      </c>
      <c r="D234" s="180" t="s">
        <v>121</v>
      </c>
      <c r="E234" s="181" t="s">
        <v>645</v>
      </c>
      <c r="F234" s="182" t="s">
        <v>646</v>
      </c>
      <c r="G234" s="183" t="s">
        <v>388</v>
      </c>
      <c r="H234" s="184">
        <v>4</v>
      </c>
      <c r="I234" s="185"/>
      <c r="J234" s="186">
        <f>ROUND(I234*H234,2)</f>
        <v>0</v>
      </c>
      <c r="K234" s="182" t="s">
        <v>125</v>
      </c>
      <c r="L234" s="36"/>
      <c r="M234" s="187" t="s">
        <v>19</v>
      </c>
      <c r="N234" s="188" t="s">
        <v>40</v>
      </c>
      <c r="O234" s="61"/>
      <c r="P234" s="189">
        <f>O234*H234</f>
        <v>0</v>
      </c>
      <c r="Q234" s="189">
        <v>5.0000000000000001E-4</v>
      </c>
      <c r="R234" s="189">
        <f>Q234*H234</f>
        <v>2E-3</v>
      </c>
      <c r="S234" s="189">
        <v>0</v>
      </c>
      <c r="T234" s="190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1" t="s">
        <v>189</v>
      </c>
      <c r="AT234" s="191" t="s">
        <v>121</v>
      </c>
      <c r="AU234" s="191" t="s">
        <v>79</v>
      </c>
      <c r="AY234" s="14" t="s">
        <v>119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4" t="s">
        <v>77</v>
      </c>
      <c r="BK234" s="192">
        <f>ROUND(I234*H234,2)</f>
        <v>0</v>
      </c>
      <c r="BL234" s="14" t="s">
        <v>189</v>
      </c>
      <c r="BM234" s="191" t="s">
        <v>647</v>
      </c>
    </row>
    <row r="235" spans="1:65" s="2" customFormat="1" ht="21.75" customHeight="1">
      <c r="A235" s="31"/>
      <c r="B235" s="32"/>
      <c r="C235" s="180" t="s">
        <v>648</v>
      </c>
      <c r="D235" s="180" t="s">
        <v>121</v>
      </c>
      <c r="E235" s="181" t="s">
        <v>649</v>
      </c>
      <c r="F235" s="182" t="s">
        <v>650</v>
      </c>
      <c r="G235" s="183" t="s">
        <v>145</v>
      </c>
      <c r="H235" s="184">
        <v>3.9E-2</v>
      </c>
      <c r="I235" s="185"/>
      <c r="J235" s="186">
        <f>ROUND(I235*H235,2)</f>
        <v>0</v>
      </c>
      <c r="K235" s="182" t="s">
        <v>125</v>
      </c>
      <c r="L235" s="36"/>
      <c r="M235" s="187" t="s">
        <v>19</v>
      </c>
      <c r="N235" s="188" t="s">
        <v>40</v>
      </c>
      <c r="O235" s="61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1" t="s">
        <v>189</v>
      </c>
      <c r="AT235" s="191" t="s">
        <v>121</v>
      </c>
      <c r="AU235" s="191" t="s">
        <v>79</v>
      </c>
      <c r="AY235" s="14" t="s">
        <v>119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4" t="s">
        <v>77</v>
      </c>
      <c r="BK235" s="192">
        <f>ROUND(I235*H235,2)</f>
        <v>0</v>
      </c>
      <c r="BL235" s="14" t="s">
        <v>189</v>
      </c>
      <c r="BM235" s="191" t="s">
        <v>651</v>
      </c>
    </row>
    <row r="236" spans="1:65" s="12" customFormat="1" ht="22.9" customHeight="1">
      <c r="B236" s="164"/>
      <c r="C236" s="165"/>
      <c r="D236" s="166" t="s">
        <v>68</v>
      </c>
      <c r="E236" s="178" t="s">
        <v>652</v>
      </c>
      <c r="F236" s="178" t="s">
        <v>653</v>
      </c>
      <c r="G236" s="165"/>
      <c r="H236" s="165"/>
      <c r="I236" s="168"/>
      <c r="J236" s="179">
        <f>BK236</f>
        <v>0</v>
      </c>
      <c r="K236" s="165"/>
      <c r="L236" s="170"/>
      <c r="M236" s="171"/>
      <c r="N236" s="172"/>
      <c r="O236" s="172"/>
      <c r="P236" s="173">
        <f>SUM(P237:P238)</f>
        <v>0</v>
      </c>
      <c r="Q236" s="172"/>
      <c r="R236" s="173">
        <f>SUM(R237:R238)</f>
        <v>1E-3</v>
      </c>
      <c r="S236" s="172"/>
      <c r="T236" s="174">
        <f>SUM(T237:T238)</f>
        <v>0</v>
      </c>
      <c r="AR236" s="175" t="s">
        <v>79</v>
      </c>
      <c r="AT236" s="176" t="s">
        <v>68</v>
      </c>
      <c r="AU236" s="176" t="s">
        <v>77</v>
      </c>
      <c r="AY236" s="175" t="s">
        <v>119</v>
      </c>
      <c r="BK236" s="177">
        <f>SUM(BK237:BK238)</f>
        <v>0</v>
      </c>
    </row>
    <row r="237" spans="1:65" s="2" customFormat="1" ht="16.5" customHeight="1">
      <c r="A237" s="31"/>
      <c r="B237" s="32"/>
      <c r="C237" s="180" t="s">
        <v>544</v>
      </c>
      <c r="D237" s="180" t="s">
        <v>121</v>
      </c>
      <c r="E237" s="181" t="s">
        <v>654</v>
      </c>
      <c r="F237" s="182" t="s">
        <v>655</v>
      </c>
      <c r="G237" s="183" t="s">
        <v>206</v>
      </c>
      <c r="H237" s="184">
        <v>3</v>
      </c>
      <c r="I237" s="185"/>
      <c r="J237" s="186">
        <f>ROUND(I237*H237,2)</f>
        <v>0</v>
      </c>
      <c r="K237" s="182" t="s">
        <v>125</v>
      </c>
      <c r="L237" s="36"/>
      <c r="M237" s="187" t="s">
        <v>19</v>
      </c>
      <c r="N237" s="188" t="s">
        <v>40</v>
      </c>
      <c r="O237" s="61"/>
      <c r="P237" s="189">
        <f>O237*H237</f>
        <v>0</v>
      </c>
      <c r="Q237" s="189">
        <v>2.5000000000000001E-4</v>
      </c>
      <c r="R237" s="189">
        <f>Q237*H237</f>
        <v>7.5000000000000002E-4</v>
      </c>
      <c r="S237" s="189">
        <v>0</v>
      </c>
      <c r="T237" s="190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1" t="s">
        <v>189</v>
      </c>
      <c r="AT237" s="191" t="s">
        <v>121</v>
      </c>
      <c r="AU237" s="191" t="s">
        <v>79</v>
      </c>
      <c r="AY237" s="14" t="s">
        <v>119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4" t="s">
        <v>77</v>
      </c>
      <c r="BK237" s="192">
        <f>ROUND(I237*H237,2)</f>
        <v>0</v>
      </c>
      <c r="BL237" s="14" t="s">
        <v>189</v>
      </c>
      <c r="BM237" s="191" t="s">
        <v>656</v>
      </c>
    </row>
    <row r="238" spans="1:65" s="2" customFormat="1" ht="16.5" customHeight="1">
      <c r="A238" s="31"/>
      <c r="B238" s="32"/>
      <c r="C238" s="180" t="s">
        <v>657</v>
      </c>
      <c r="D238" s="180" t="s">
        <v>121</v>
      </c>
      <c r="E238" s="181" t="s">
        <v>658</v>
      </c>
      <c r="F238" s="182" t="s">
        <v>659</v>
      </c>
      <c r="G238" s="183" t="s">
        <v>206</v>
      </c>
      <c r="H238" s="184">
        <v>1</v>
      </c>
      <c r="I238" s="185"/>
      <c r="J238" s="186">
        <f>ROUND(I238*H238,2)</f>
        <v>0</v>
      </c>
      <c r="K238" s="182" t="s">
        <v>125</v>
      </c>
      <c r="L238" s="36"/>
      <c r="M238" s="187" t="s">
        <v>19</v>
      </c>
      <c r="N238" s="188" t="s">
        <v>40</v>
      </c>
      <c r="O238" s="61"/>
      <c r="P238" s="189">
        <f>O238*H238</f>
        <v>0</v>
      </c>
      <c r="Q238" s="189">
        <v>2.5000000000000001E-4</v>
      </c>
      <c r="R238" s="189">
        <f>Q238*H238</f>
        <v>2.5000000000000001E-4</v>
      </c>
      <c r="S238" s="189">
        <v>0</v>
      </c>
      <c r="T238" s="190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1" t="s">
        <v>189</v>
      </c>
      <c r="AT238" s="191" t="s">
        <v>121</v>
      </c>
      <c r="AU238" s="191" t="s">
        <v>79</v>
      </c>
      <c r="AY238" s="14" t="s">
        <v>119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4" t="s">
        <v>77</v>
      </c>
      <c r="BK238" s="192">
        <f>ROUND(I238*H238,2)</f>
        <v>0</v>
      </c>
      <c r="BL238" s="14" t="s">
        <v>189</v>
      </c>
      <c r="BM238" s="191" t="s">
        <v>660</v>
      </c>
    </row>
    <row r="239" spans="1:65" s="12" customFormat="1" ht="22.9" customHeight="1">
      <c r="B239" s="164"/>
      <c r="C239" s="165"/>
      <c r="D239" s="166" t="s">
        <v>68</v>
      </c>
      <c r="E239" s="178" t="s">
        <v>661</v>
      </c>
      <c r="F239" s="178" t="s">
        <v>662</v>
      </c>
      <c r="G239" s="165"/>
      <c r="H239" s="165"/>
      <c r="I239" s="168"/>
      <c r="J239" s="179">
        <f>BK239</f>
        <v>0</v>
      </c>
      <c r="K239" s="165"/>
      <c r="L239" s="170"/>
      <c r="M239" s="171"/>
      <c r="N239" s="172"/>
      <c r="O239" s="172"/>
      <c r="P239" s="173">
        <f>SUM(P240:P247)</f>
        <v>0</v>
      </c>
      <c r="Q239" s="172"/>
      <c r="R239" s="173">
        <f>SUM(R240:R247)</f>
        <v>8.616E-2</v>
      </c>
      <c r="S239" s="172"/>
      <c r="T239" s="174">
        <f>SUM(T240:T247)</f>
        <v>0</v>
      </c>
      <c r="AR239" s="175" t="s">
        <v>79</v>
      </c>
      <c r="AT239" s="176" t="s">
        <v>68</v>
      </c>
      <c r="AU239" s="176" t="s">
        <v>77</v>
      </c>
      <c r="AY239" s="175" t="s">
        <v>119</v>
      </c>
      <c r="BK239" s="177">
        <f>SUM(BK240:BK247)</f>
        <v>0</v>
      </c>
    </row>
    <row r="240" spans="1:65" s="2" customFormat="1" ht="16.5" customHeight="1">
      <c r="A240" s="31"/>
      <c r="B240" s="32"/>
      <c r="C240" s="180" t="s">
        <v>663</v>
      </c>
      <c r="D240" s="180" t="s">
        <v>121</v>
      </c>
      <c r="E240" s="181" t="s">
        <v>664</v>
      </c>
      <c r="F240" s="182" t="s">
        <v>665</v>
      </c>
      <c r="G240" s="183" t="s">
        <v>388</v>
      </c>
      <c r="H240" s="184">
        <v>18</v>
      </c>
      <c r="I240" s="185"/>
      <c r="J240" s="186">
        <f t="shared" ref="J240:J247" si="50">ROUND(I240*H240,2)</f>
        <v>0</v>
      </c>
      <c r="K240" s="182" t="s">
        <v>19</v>
      </c>
      <c r="L240" s="36"/>
      <c r="M240" s="187" t="s">
        <v>19</v>
      </c>
      <c r="N240" s="188" t="s">
        <v>40</v>
      </c>
      <c r="O240" s="61"/>
      <c r="P240" s="189">
        <f t="shared" ref="P240:P247" si="51">O240*H240</f>
        <v>0</v>
      </c>
      <c r="Q240" s="189">
        <v>1.1199999999999999E-3</v>
      </c>
      <c r="R240" s="189">
        <f t="shared" ref="R240:R247" si="52">Q240*H240</f>
        <v>2.0159999999999997E-2</v>
      </c>
      <c r="S240" s="189">
        <v>0</v>
      </c>
      <c r="T240" s="190">
        <f t="shared" ref="T240:T247" si="53"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1" t="s">
        <v>189</v>
      </c>
      <c r="AT240" s="191" t="s">
        <v>121</v>
      </c>
      <c r="AU240" s="191" t="s">
        <v>79</v>
      </c>
      <c r="AY240" s="14" t="s">
        <v>119</v>
      </c>
      <c r="BE240" s="192">
        <f t="shared" ref="BE240:BE247" si="54">IF(N240="základní",J240,0)</f>
        <v>0</v>
      </c>
      <c r="BF240" s="192">
        <f t="shared" ref="BF240:BF247" si="55">IF(N240="snížená",J240,0)</f>
        <v>0</v>
      </c>
      <c r="BG240" s="192">
        <f t="shared" ref="BG240:BG247" si="56">IF(N240="zákl. přenesená",J240,0)</f>
        <v>0</v>
      </c>
      <c r="BH240" s="192">
        <f t="shared" ref="BH240:BH247" si="57">IF(N240="sníž. přenesená",J240,0)</f>
        <v>0</v>
      </c>
      <c r="BI240" s="192">
        <f t="shared" ref="BI240:BI247" si="58">IF(N240="nulová",J240,0)</f>
        <v>0</v>
      </c>
      <c r="BJ240" s="14" t="s">
        <v>77</v>
      </c>
      <c r="BK240" s="192">
        <f t="shared" ref="BK240:BK247" si="59">ROUND(I240*H240,2)</f>
        <v>0</v>
      </c>
      <c r="BL240" s="14" t="s">
        <v>189</v>
      </c>
      <c r="BM240" s="191" t="s">
        <v>666</v>
      </c>
    </row>
    <row r="241" spans="1:65" s="2" customFormat="1" ht="16.5" customHeight="1">
      <c r="A241" s="31"/>
      <c r="B241" s="32"/>
      <c r="C241" s="180" t="s">
        <v>667</v>
      </c>
      <c r="D241" s="180" t="s">
        <v>121</v>
      </c>
      <c r="E241" s="181" t="s">
        <v>668</v>
      </c>
      <c r="F241" s="182" t="s">
        <v>669</v>
      </c>
      <c r="G241" s="183" t="s">
        <v>388</v>
      </c>
      <c r="H241" s="184">
        <v>2</v>
      </c>
      <c r="I241" s="185"/>
      <c r="J241" s="186">
        <f t="shared" si="50"/>
        <v>0</v>
      </c>
      <c r="K241" s="182" t="s">
        <v>125</v>
      </c>
      <c r="L241" s="36"/>
      <c r="M241" s="187" t="s">
        <v>19</v>
      </c>
      <c r="N241" s="188" t="s">
        <v>40</v>
      </c>
      <c r="O241" s="61"/>
      <c r="P241" s="189">
        <f t="shared" si="51"/>
        <v>0</v>
      </c>
      <c r="Q241" s="189">
        <v>4.2199999999999998E-3</v>
      </c>
      <c r="R241" s="189">
        <f t="shared" si="52"/>
        <v>8.4399999999999996E-3</v>
      </c>
      <c r="S241" s="189">
        <v>0</v>
      </c>
      <c r="T241" s="190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1" t="s">
        <v>189</v>
      </c>
      <c r="AT241" s="191" t="s">
        <v>121</v>
      </c>
      <c r="AU241" s="191" t="s">
        <v>79</v>
      </c>
      <c r="AY241" s="14" t="s">
        <v>119</v>
      </c>
      <c r="BE241" s="192">
        <f t="shared" si="54"/>
        <v>0</v>
      </c>
      <c r="BF241" s="192">
        <f t="shared" si="55"/>
        <v>0</v>
      </c>
      <c r="BG241" s="192">
        <f t="shared" si="56"/>
        <v>0</v>
      </c>
      <c r="BH241" s="192">
        <f t="shared" si="57"/>
        <v>0</v>
      </c>
      <c r="BI241" s="192">
        <f t="shared" si="58"/>
        <v>0</v>
      </c>
      <c r="BJ241" s="14" t="s">
        <v>77</v>
      </c>
      <c r="BK241" s="192">
        <f t="shared" si="59"/>
        <v>0</v>
      </c>
      <c r="BL241" s="14" t="s">
        <v>189</v>
      </c>
      <c r="BM241" s="191" t="s">
        <v>670</v>
      </c>
    </row>
    <row r="242" spans="1:65" s="2" customFormat="1" ht="16.5" customHeight="1">
      <c r="A242" s="31"/>
      <c r="B242" s="32"/>
      <c r="C242" s="180" t="s">
        <v>671</v>
      </c>
      <c r="D242" s="180" t="s">
        <v>121</v>
      </c>
      <c r="E242" s="181" t="s">
        <v>672</v>
      </c>
      <c r="F242" s="182" t="s">
        <v>673</v>
      </c>
      <c r="G242" s="183" t="s">
        <v>388</v>
      </c>
      <c r="H242" s="184">
        <v>2</v>
      </c>
      <c r="I242" s="185"/>
      <c r="J242" s="186">
        <f t="shared" si="50"/>
        <v>0</v>
      </c>
      <c r="K242" s="182" t="s">
        <v>125</v>
      </c>
      <c r="L242" s="36"/>
      <c r="M242" s="187" t="s">
        <v>19</v>
      </c>
      <c r="N242" s="188" t="s">
        <v>40</v>
      </c>
      <c r="O242" s="61"/>
      <c r="P242" s="189">
        <f t="shared" si="51"/>
        <v>0</v>
      </c>
      <c r="Q242" s="189">
        <v>6.4999999999999997E-4</v>
      </c>
      <c r="R242" s="189">
        <f t="shared" si="52"/>
        <v>1.2999999999999999E-3</v>
      </c>
      <c r="S242" s="189">
        <v>0</v>
      </c>
      <c r="T242" s="190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1" t="s">
        <v>189</v>
      </c>
      <c r="AT242" s="191" t="s">
        <v>121</v>
      </c>
      <c r="AU242" s="191" t="s">
        <v>79</v>
      </c>
      <c r="AY242" s="14" t="s">
        <v>119</v>
      </c>
      <c r="BE242" s="192">
        <f t="shared" si="54"/>
        <v>0</v>
      </c>
      <c r="BF242" s="192">
        <f t="shared" si="55"/>
        <v>0</v>
      </c>
      <c r="BG242" s="192">
        <f t="shared" si="56"/>
        <v>0</v>
      </c>
      <c r="BH242" s="192">
        <f t="shared" si="57"/>
        <v>0</v>
      </c>
      <c r="BI242" s="192">
        <f t="shared" si="58"/>
        <v>0</v>
      </c>
      <c r="BJ242" s="14" t="s">
        <v>77</v>
      </c>
      <c r="BK242" s="192">
        <f t="shared" si="59"/>
        <v>0</v>
      </c>
      <c r="BL242" s="14" t="s">
        <v>189</v>
      </c>
      <c r="BM242" s="191" t="s">
        <v>674</v>
      </c>
    </row>
    <row r="243" spans="1:65" s="2" customFormat="1" ht="16.5" customHeight="1">
      <c r="A243" s="31"/>
      <c r="B243" s="32"/>
      <c r="C243" s="180" t="s">
        <v>675</v>
      </c>
      <c r="D243" s="180" t="s">
        <v>121</v>
      </c>
      <c r="E243" s="181" t="s">
        <v>676</v>
      </c>
      <c r="F243" s="182" t="s">
        <v>677</v>
      </c>
      <c r="G243" s="183" t="s">
        <v>388</v>
      </c>
      <c r="H243" s="184">
        <v>2</v>
      </c>
      <c r="I243" s="185"/>
      <c r="J243" s="186">
        <f t="shared" si="50"/>
        <v>0</v>
      </c>
      <c r="K243" s="182" t="s">
        <v>125</v>
      </c>
      <c r="L243" s="36"/>
      <c r="M243" s="187" t="s">
        <v>19</v>
      </c>
      <c r="N243" s="188" t="s">
        <v>40</v>
      </c>
      <c r="O243" s="61"/>
      <c r="P243" s="189">
        <f t="shared" si="51"/>
        <v>0</v>
      </c>
      <c r="Q243" s="189">
        <v>1.4499999999999999E-3</v>
      </c>
      <c r="R243" s="189">
        <f t="shared" si="52"/>
        <v>2.8999999999999998E-3</v>
      </c>
      <c r="S243" s="189">
        <v>0</v>
      </c>
      <c r="T243" s="190">
        <f t="shared" si="5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1" t="s">
        <v>189</v>
      </c>
      <c r="AT243" s="191" t="s">
        <v>121</v>
      </c>
      <c r="AU243" s="191" t="s">
        <v>79</v>
      </c>
      <c r="AY243" s="14" t="s">
        <v>119</v>
      </c>
      <c r="BE243" s="192">
        <f t="shared" si="54"/>
        <v>0</v>
      </c>
      <c r="BF243" s="192">
        <f t="shared" si="55"/>
        <v>0</v>
      </c>
      <c r="BG243" s="192">
        <f t="shared" si="56"/>
        <v>0</v>
      </c>
      <c r="BH243" s="192">
        <f t="shared" si="57"/>
        <v>0</v>
      </c>
      <c r="BI243" s="192">
        <f t="shared" si="58"/>
        <v>0</v>
      </c>
      <c r="BJ243" s="14" t="s">
        <v>77</v>
      </c>
      <c r="BK243" s="192">
        <f t="shared" si="59"/>
        <v>0</v>
      </c>
      <c r="BL243" s="14" t="s">
        <v>189</v>
      </c>
      <c r="BM243" s="191" t="s">
        <v>678</v>
      </c>
    </row>
    <row r="244" spans="1:65" s="2" customFormat="1" ht="21.75" customHeight="1">
      <c r="A244" s="31"/>
      <c r="B244" s="32"/>
      <c r="C244" s="180" t="s">
        <v>679</v>
      </c>
      <c r="D244" s="180" t="s">
        <v>121</v>
      </c>
      <c r="E244" s="181" t="s">
        <v>680</v>
      </c>
      <c r="F244" s="182" t="s">
        <v>681</v>
      </c>
      <c r="G244" s="183" t="s">
        <v>388</v>
      </c>
      <c r="H244" s="184">
        <v>2</v>
      </c>
      <c r="I244" s="185"/>
      <c r="J244" s="186">
        <f t="shared" si="50"/>
        <v>0</v>
      </c>
      <c r="K244" s="182" t="s">
        <v>19</v>
      </c>
      <c r="L244" s="36"/>
      <c r="M244" s="187" t="s">
        <v>19</v>
      </c>
      <c r="N244" s="188" t="s">
        <v>40</v>
      </c>
      <c r="O244" s="61"/>
      <c r="P244" s="189">
        <f t="shared" si="51"/>
        <v>0</v>
      </c>
      <c r="Q244" s="189">
        <v>1.6539999999999999E-2</v>
      </c>
      <c r="R244" s="189">
        <f t="shared" si="52"/>
        <v>3.3079999999999998E-2</v>
      </c>
      <c r="S244" s="189">
        <v>0</v>
      </c>
      <c r="T244" s="190">
        <f t="shared" si="5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1" t="s">
        <v>189</v>
      </c>
      <c r="AT244" s="191" t="s">
        <v>121</v>
      </c>
      <c r="AU244" s="191" t="s">
        <v>79</v>
      </c>
      <c r="AY244" s="14" t="s">
        <v>119</v>
      </c>
      <c r="BE244" s="192">
        <f t="shared" si="54"/>
        <v>0</v>
      </c>
      <c r="BF244" s="192">
        <f t="shared" si="55"/>
        <v>0</v>
      </c>
      <c r="BG244" s="192">
        <f t="shared" si="56"/>
        <v>0</v>
      </c>
      <c r="BH244" s="192">
        <f t="shared" si="57"/>
        <v>0</v>
      </c>
      <c r="BI244" s="192">
        <f t="shared" si="58"/>
        <v>0</v>
      </c>
      <c r="BJ244" s="14" t="s">
        <v>77</v>
      </c>
      <c r="BK244" s="192">
        <f t="shared" si="59"/>
        <v>0</v>
      </c>
      <c r="BL244" s="14" t="s">
        <v>189</v>
      </c>
      <c r="BM244" s="191" t="s">
        <v>682</v>
      </c>
    </row>
    <row r="245" spans="1:65" s="2" customFormat="1" ht="33" customHeight="1">
      <c r="A245" s="31"/>
      <c r="B245" s="32"/>
      <c r="C245" s="180" t="s">
        <v>683</v>
      </c>
      <c r="D245" s="180" t="s">
        <v>121</v>
      </c>
      <c r="E245" s="181" t="s">
        <v>684</v>
      </c>
      <c r="F245" s="182" t="s">
        <v>685</v>
      </c>
      <c r="G245" s="183" t="s">
        <v>388</v>
      </c>
      <c r="H245" s="184">
        <v>2</v>
      </c>
      <c r="I245" s="185"/>
      <c r="J245" s="186">
        <f t="shared" si="50"/>
        <v>0</v>
      </c>
      <c r="K245" s="182" t="s">
        <v>19</v>
      </c>
      <c r="L245" s="36"/>
      <c r="M245" s="187" t="s">
        <v>19</v>
      </c>
      <c r="N245" s="188" t="s">
        <v>40</v>
      </c>
      <c r="O245" s="61"/>
      <c r="P245" s="189">
        <f t="shared" si="51"/>
        <v>0</v>
      </c>
      <c r="Q245" s="189">
        <v>8.7600000000000004E-3</v>
      </c>
      <c r="R245" s="189">
        <f t="shared" si="52"/>
        <v>1.7520000000000001E-2</v>
      </c>
      <c r="S245" s="189">
        <v>0</v>
      </c>
      <c r="T245" s="190">
        <f t="shared" si="5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1" t="s">
        <v>189</v>
      </c>
      <c r="AT245" s="191" t="s">
        <v>121</v>
      </c>
      <c r="AU245" s="191" t="s">
        <v>79</v>
      </c>
      <c r="AY245" s="14" t="s">
        <v>119</v>
      </c>
      <c r="BE245" s="192">
        <f t="shared" si="54"/>
        <v>0</v>
      </c>
      <c r="BF245" s="192">
        <f t="shared" si="55"/>
        <v>0</v>
      </c>
      <c r="BG245" s="192">
        <f t="shared" si="56"/>
        <v>0</v>
      </c>
      <c r="BH245" s="192">
        <f t="shared" si="57"/>
        <v>0</v>
      </c>
      <c r="BI245" s="192">
        <f t="shared" si="58"/>
        <v>0</v>
      </c>
      <c r="BJ245" s="14" t="s">
        <v>77</v>
      </c>
      <c r="BK245" s="192">
        <f t="shared" si="59"/>
        <v>0</v>
      </c>
      <c r="BL245" s="14" t="s">
        <v>189</v>
      </c>
      <c r="BM245" s="191" t="s">
        <v>686</v>
      </c>
    </row>
    <row r="246" spans="1:65" s="2" customFormat="1" ht="33" customHeight="1">
      <c r="A246" s="31"/>
      <c r="B246" s="32"/>
      <c r="C246" s="180" t="s">
        <v>687</v>
      </c>
      <c r="D246" s="180" t="s">
        <v>121</v>
      </c>
      <c r="E246" s="181" t="s">
        <v>688</v>
      </c>
      <c r="F246" s="182" t="s">
        <v>689</v>
      </c>
      <c r="G246" s="183" t="s">
        <v>388</v>
      </c>
      <c r="H246" s="184">
        <v>1</v>
      </c>
      <c r="I246" s="185"/>
      <c r="J246" s="186">
        <f t="shared" si="50"/>
        <v>0</v>
      </c>
      <c r="K246" s="182" t="s">
        <v>19</v>
      </c>
      <c r="L246" s="36"/>
      <c r="M246" s="187" t="s">
        <v>19</v>
      </c>
      <c r="N246" s="188" t="s">
        <v>40</v>
      </c>
      <c r="O246" s="61"/>
      <c r="P246" s="189">
        <f t="shared" si="51"/>
        <v>0</v>
      </c>
      <c r="Q246" s="189">
        <v>2.7599999999999999E-3</v>
      </c>
      <c r="R246" s="189">
        <f t="shared" si="52"/>
        <v>2.7599999999999999E-3</v>
      </c>
      <c r="S246" s="189">
        <v>0</v>
      </c>
      <c r="T246" s="190">
        <f t="shared" si="5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1" t="s">
        <v>189</v>
      </c>
      <c r="AT246" s="191" t="s">
        <v>121</v>
      </c>
      <c r="AU246" s="191" t="s">
        <v>79</v>
      </c>
      <c r="AY246" s="14" t="s">
        <v>119</v>
      </c>
      <c r="BE246" s="192">
        <f t="shared" si="54"/>
        <v>0</v>
      </c>
      <c r="BF246" s="192">
        <f t="shared" si="55"/>
        <v>0</v>
      </c>
      <c r="BG246" s="192">
        <f t="shared" si="56"/>
        <v>0</v>
      </c>
      <c r="BH246" s="192">
        <f t="shared" si="57"/>
        <v>0</v>
      </c>
      <c r="BI246" s="192">
        <f t="shared" si="58"/>
        <v>0</v>
      </c>
      <c r="BJ246" s="14" t="s">
        <v>77</v>
      </c>
      <c r="BK246" s="192">
        <f t="shared" si="59"/>
        <v>0</v>
      </c>
      <c r="BL246" s="14" t="s">
        <v>189</v>
      </c>
      <c r="BM246" s="191" t="s">
        <v>690</v>
      </c>
    </row>
    <row r="247" spans="1:65" s="2" customFormat="1" ht="21.75" customHeight="1">
      <c r="A247" s="31"/>
      <c r="B247" s="32"/>
      <c r="C247" s="180" t="s">
        <v>691</v>
      </c>
      <c r="D247" s="180" t="s">
        <v>121</v>
      </c>
      <c r="E247" s="181" t="s">
        <v>692</v>
      </c>
      <c r="F247" s="182" t="s">
        <v>693</v>
      </c>
      <c r="G247" s="183" t="s">
        <v>145</v>
      </c>
      <c r="H247" s="184">
        <v>8.5999999999999993E-2</v>
      </c>
      <c r="I247" s="185"/>
      <c r="J247" s="186">
        <f t="shared" si="50"/>
        <v>0</v>
      </c>
      <c r="K247" s="182" t="s">
        <v>125</v>
      </c>
      <c r="L247" s="36"/>
      <c r="M247" s="187" t="s">
        <v>19</v>
      </c>
      <c r="N247" s="188" t="s">
        <v>40</v>
      </c>
      <c r="O247" s="61"/>
      <c r="P247" s="189">
        <f t="shared" si="51"/>
        <v>0</v>
      </c>
      <c r="Q247" s="189">
        <v>0</v>
      </c>
      <c r="R247" s="189">
        <f t="shared" si="52"/>
        <v>0</v>
      </c>
      <c r="S247" s="189">
        <v>0</v>
      </c>
      <c r="T247" s="190">
        <f t="shared" si="5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1" t="s">
        <v>189</v>
      </c>
      <c r="AT247" s="191" t="s">
        <v>121</v>
      </c>
      <c r="AU247" s="191" t="s">
        <v>79</v>
      </c>
      <c r="AY247" s="14" t="s">
        <v>119</v>
      </c>
      <c r="BE247" s="192">
        <f t="shared" si="54"/>
        <v>0</v>
      </c>
      <c r="BF247" s="192">
        <f t="shared" si="55"/>
        <v>0</v>
      </c>
      <c r="BG247" s="192">
        <f t="shared" si="56"/>
        <v>0</v>
      </c>
      <c r="BH247" s="192">
        <f t="shared" si="57"/>
        <v>0</v>
      </c>
      <c r="BI247" s="192">
        <f t="shared" si="58"/>
        <v>0</v>
      </c>
      <c r="BJ247" s="14" t="s">
        <v>77</v>
      </c>
      <c r="BK247" s="192">
        <f t="shared" si="59"/>
        <v>0</v>
      </c>
      <c r="BL247" s="14" t="s">
        <v>189</v>
      </c>
      <c r="BM247" s="191" t="s">
        <v>694</v>
      </c>
    </row>
    <row r="248" spans="1:65" s="12" customFormat="1" ht="22.9" customHeight="1">
      <c r="B248" s="164"/>
      <c r="C248" s="165"/>
      <c r="D248" s="166" t="s">
        <v>68</v>
      </c>
      <c r="E248" s="178" t="s">
        <v>695</v>
      </c>
      <c r="F248" s="178" t="s">
        <v>696</v>
      </c>
      <c r="G248" s="165"/>
      <c r="H248" s="165"/>
      <c r="I248" s="168"/>
      <c r="J248" s="179">
        <f>BK248</f>
        <v>0</v>
      </c>
      <c r="K248" s="165"/>
      <c r="L248" s="170"/>
      <c r="M248" s="171"/>
      <c r="N248" s="172"/>
      <c r="O248" s="172"/>
      <c r="P248" s="173">
        <f>SUM(P249:P253)</f>
        <v>0</v>
      </c>
      <c r="Q248" s="172"/>
      <c r="R248" s="173">
        <f>SUM(R249:R253)</f>
        <v>1.0959999999999999E-2</v>
      </c>
      <c r="S248" s="172"/>
      <c r="T248" s="174">
        <f>SUM(T249:T253)</f>
        <v>0</v>
      </c>
      <c r="AR248" s="175" t="s">
        <v>79</v>
      </c>
      <c r="AT248" s="176" t="s">
        <v>68</v>
      </c>
      <c r="AU248" s="176" t="s">
        <v>77</v>
      </c>
      <c r="AY248" s="175" t="s">
        <v>119</v>
      </c>
      <c r="BK248" s="177">
        <f>SUM(BK249:BK253)</f>
        <v>0</v>
      </c>
    </row>
    <row r="249" spans="1:65" s="2" customFormat="1" ht="16.5" customHeight="1">
      <c r="A249" s="31"/>
      <c r="B249" s="32"/>
      <c r="C249" s="180" t="s">
        <v>697</v>
      </c>
      <c r="D249" s="180" t="s">
        <v>121</v>
      </c>
      <c r="E249" s="181" t="s">
        <v>698</v>
      </c>
      <c r="F249" s="182" t="s">
        <v>699</v>
      </c>
      <c r="G249" s="183" t="s">
        <v>206</v>
      </c>
      <c r="H249" s="184">
        <v>9</v>
      </c>
      <c r="I249" s="185"/>
      <c r="J249" s="186">
        <f>ROUND(I249*H249,2)</f>
        <v>0</v>
      </c>
      <c r="K249" s="182" t="s">
        <v>125</v>
      </c>
      <c r="L249" s="36"/>
      <c r="M249" s="187" t="s">
        <v>19</v>
      </c>
      <c r="N249" s="188" t="s">
        <v>40</v>
      </c>
      <c r="O249" s="61"/>
      <c r="P249" s="189">
        <f>O249*H249</f>
        <v>0</v>
      </c>
      <c r="Q249" s="189">
        <v>2.4000000000000001E-4</v>
      </c>
      <c r="R249" s="189">
        <f>Q249*H249</f>
        <v>2.16E-3</v>
      </c>
      <c r="S249" s="189">
        <v>0</v>
      </c>
      <c r="T249" s="190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1" t="s">
        <v>189</v>
      </c>
      <c r="AT249" s="191" t="s">
        <v>121</v>
      </c>
      <c r="AU249" s="191" t="s">
        <v>79</v>
      </c>
      <c r="AY249" s="14" t="s">
        <v>119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4" t="s">
        <v>77</v>
      </c>
      <c r="BK249" s="192">
        <f>ROUND(I249*H249,2)</f>
        <v>0</v>
      </c>
      <c r="BL249" s="14" t="s">
        <v>189</v>
      </c>
      <c r="BM249" s="191" t="s">
        <v>700</v>
      </c>
    </row>
    <row r="250" spans="1:65" s="2" customFormat="1" ht="16.5" customHeight="1">
      <c r="A250" s="31"/>
      <c r="B250" s="32"/>
      <c r="C250" s="180" t="s">
        <v>701</v>
      </c>
      <c r="D250" s="180" t="s">
        <v>121</v>
      </c>
      <c r="E250" s="181" t="s">
        <v>702</v>
      </c>
      <c r="F250" s="182" t="s">
        <v>703</v>
      </c>
      <c r="G250" s="183" t="s">
        <v>206</v>
      </c>
      <c r="H250" s="184">
        <v>4</v>
      </c>
      <c r="I250" s="185"/>
      <c r="J250" s="186">
        <f>ROUND(I250*H250,2)</f>
        <v>0</v>
      </c>
      <c r="K250" s="182" t="s">
        <v>125</v>
      </c>
      <c r="L250" s="36"/>
      <c r="M250" s="187" t="s">
        <v>19</v>
      </c>
      <c r="N250" s="188" t="s">
        <v>40</v>
      </c>
      <c r="O250" s="61"/>
      <c r="P250" s="189">
        <f>O250*H250</f>
        <v>0</v>
      </c>
      <c r="Q250" s="189">
        <v>5.2999999999999998E-4</v>
      </c>
      <c r="R250" s="189">
        <f>Q250*H250</f>
        <v>2.1199999999999999E-3</v>
      </c>
      <c r="S250" s="189">
        <v>0</v>
      </c>
      <c r="T250" s="190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1" t="s">
        <v>189</v>
      </c>
      <c r="AT250" s="191" t="s">
        <v>121</v>
      </c>
      <c r="AU250" s="191" t="s">
        <v>79</v>
      </c>
      <c r="AY250" s="14" t="s">
        <v>119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4" t="s">
        <v>77</v>
      </c>
      <c r="BK250" s="192">
        <f>ROUND(I250*H250,2)</f>
        <v>0</v>
      </c>
      <c r="BL250" s="14" t="s">
        <v>189</v>
      </c>
      <c r="BM250" s="191" t="s">
        <v>704</v>
      </c>
    </row>
    <row r="251" spans="1:65" s="2" customFormat="1" ht="16.5" customHeight="1">
      <c r="A251" s="31"/>
      <c r="B251" s="32"/>
      <c r="C251" s="180" t="s">
        <v>705</v>
      </c>
      <c r="D251" s="180" t="s">
        <v>121</v>
      </c>
      <c r="E251" s="181" t="s">
        <v>706</v>
      </c>
      <c r="F251" s="182" t="s">
        <v>707</v>
      </c>
      <c r="G251" s="183" t="s">
        <v>206</v>
      </c>
      <c r="H251" s="184">
        <v>4</v>
      </c>
      <c r="I251" s="185"/>
      <c r="J251" s="186">
        <f>ROUND(I251*H251,2)</f>
        <v>0</v>
      </c>
      <c r="K251" s="182" t="s">
        <v>125</v>
      </c>
      <c r="L251" s="36"/>
      <c r="M251" s="187" t="s">
        <v>19</v>
      </c>
      <c r="N251" s="188" t="s">
        <v>40</v>
      </c>
      <c r="O251" s="61"/>
      <c r="P251" s="189">
        <f>O251*H251</f>
        <v>0</v>
      </c>
      <c r="Q251" s="189">
        <v>1.47E-3</v>
      </c>
      <c r="R251" s="189">
        <f>Q251*H251</f>
        <v>5.8799999999999998E-3</v>
      </c>
      <c r="S251" s="189">
        <v>0</v>
      </c>
      <c r="T251" s="190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1" t="s">
        <v>189</v>
      </c>
      <c r="AT251" s="191" t="s">
        <v>121</v>
      </c>
      <c r="AU251" s="191" t="s">
        <v>79</v>
      </c>
      <c r="AY251" s="14" t="s">
        <v>119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4" t="s">
        <v>77</v>
      </c>
      <c r="BK251" s="192">
        <f>ROUND(I251*H251,2)</f>
        <v>0</v>
      </c>
      <c r="BL251" s="14" t="s">
        <v>189</v>
      </c>
      <c r="BM251" s="191" t="s">
        <v>708</v>
      </c>
    </row>
    <row r="252" spans="1:65" s="2" customFormat="1" ht="16.5" customHeight="1">
      <c r="A252" s="31"/>
      <c r="B252" s="32"/>
      <c r="C252" s="180" t="s">
        <v>709</v>
      </c>
      <c r="D252" s="180" t="s">
        <v>121</v>
      </c>
      <c r="E252" s="181" t="s">
        <v>710</v>
      </c>
      <c r="F252" s="182" t="s">
        <v>711</v>
      </c>
      <c r="G252" s="183" t="s">
        <v>206</v>
      </c>
      <c r="H252" s="184">
        <v>4</v>
      </c>
      <c r="I252" s="185"/>
      <c r="J252" s="186">
        <f>ROUND(I252*H252,2)</f>
        <v>0</v>
      </c>
      <c r="K252" s="182" t="s">
        <v>125</v>
      </c>
      <c r="L252" s="36"/>
      <c r="M252" s="187" t="s">
        <v>19</v>
      </c>
      <c r="N252" s="188" t="s">
        <v>40</v>
      </c>
      <c r="O252" s="61"/>
      <c r="P252" s="189">
        <f>O252*H252</f>
        <v>0</v>
      </c>
      <c r="Q252" s="189">
        <v>2.0000000000000001E-4</v>
      </c>
      <c r="R252" s="189">
        <f>Q252*H252</f>
        <v>8.0000000000000004E-4</v>
      </c>
      <c r="S252" s="189">
        <v>0</v>
      </c>
      <c r="T252" s="190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1" t="s">
        <v>189</v>
      </c>
      <c r="AT252" s="191" t="s">
        <v>121</v>
      </c>
      <c r="AU252" s="191" t="s">
        <v>79</v>
      </c>
      <c r="AY252" s="14" t="s">
        <v>119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4" t="s">
        <v>77</v>
      </c>
      <c r="BK252" s="192">
        <f>ROUND(I252*H252,2)</f>
        <v>0</v>
      </c>
      <c r="BL252" s="14" t="s">
        <v>189</v>
      </c>
      <c r="BM252" s="191" t="s">
        <v>712</v>
      </c>
    </row>
    <row r="253" spans="1:65" s="2" customFormat="1" ht="21.75" customHeight="1">
      <c r="A253" s="31"/>
      <c r="B253" s="32"/>
      <c r="C253" s="180" t="s">
        <v>713</v>
      </c>
      <c r="D253" s="180" t="s">
        <v>121</v>
      </c>
      <c r="E253" s="181" t="s">
        <v>714</v>
      </c>
      <c r="F253" s="182" t="s">
        <v>715</v>
      </c>
      <c r="G253" s="183" t="s">
        <v>145</v>
      </c>
      <c r="H253" s="184">
        <v>1.0999999999999999E-2</v>
      </c>
      <c r="I253" s="185"/>
      <c r="J253" s="186">
        <f>ROUND(I253*H253,2)</f>
        <v>0</v>
      </c>
      <c r="K253" s="182" t="s">
        <v>125</v>
      </c>
      <c r="L253" s="36"/>
      <c r="M253" s="187" t="s">
        <v>19</v>
      </c>
      <c r="N253" s="188" t="s">
        <v>40</v>
      </c>
      <c r="O253" s="61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1" t="s">
        <v>189</v>
      </c>
      <c r="AT253" s="191" t="s">
        <v>121</v>
      </c>
      <c r="AU253" s="191" t="s">
        <v>79</v>
      </c>
      <c r="AY253" s="14" t="s">
        <v>119</v>
      </c>
      <c r="BE253" s="192">
        <f>IF(N253="základní",J253,0)</f>
        <v>0</v>
      </c>
      <c r="BF253" s="192">
        <f>IF(N253="snížená",J253,0)</f>
        <v>0</v>
      </c>
      <c r="BG253" s="192">
        <f>IF(N253="zákl. přenesená",J253,0)</f>
        <v>0</v>
      </c>
      <c r="BH253" s="192">
        <f>IF(N253="sníž. přenesená",J253,0)</f>
        <v>0</v>
      </c>
      <c r="BI253" s="192">
        <f>IF(N253="nulová",J253,0)</f>
        <v>0</v>
      </c>
      <c r="BJ253" s="14" t="s">
        <v>77</v>
      </c>
      <c r="BK253" s="192">
        <f>ROUND(I253*H253,2)</f>
        <v>0</v>
      </c>
      <c r="BL253" s="14" t="s">
        <v>189</v>
      </c>
      <c r="BM253" s="191" t="s">
        <v>716</v>
      </c>
    </row>
    <row r="254" spans="1:65" s="12" customFormat="1" ht="22.9" customHeight="1">
      <c r="B254" s="164"/>
      <c r="C254" s="165"/>
      <c r="D254" s="166" t="s">
        <v>68</v>
      </c>
      <c r="E254" s="178" t="s">
        <v>717</v>
      </c>
      <c r="F254" s="178" t="s">
        <v>718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SUM(P255:P258)</f>
        <v>0</v>
      </c>
      <c r="Q254" s="172"/>
      <c r="R254" s="173">
        <f>SUM(R255:R258)</f>
        <v>0.10002000000000001</v>
      </c>
      <c r="S254" s="172"/>
      <c r="T254" s="174">
        <f>SUM(T255:T258)</f>
        <v>0</v>
      </c>
      <c r="AR254" s="175" t="s">
        <v>79</v>
      </c>
      <c r="AT254" s="176" t="s">
        <v>68</v>
      </c>
      <c r="AU254" s="176" t="s">
        <v>77</v>
      </c>
      <c r="AY254" s="175" t="s">
        <v>119</v>
      </c>
      <c r="BK254" s="177">
        <f>SUM(BK255:BK258)</f>
        <v>0</v>
      </c>
    </row>
    <row r="255" spans="1:65" s="2" customFormat="1" ht="16.5" customHeight="1">
      <c r="A255" s="31"/>
      <c r="B255" s="32"/>
      <c r="C255" s="180" t="s">
        <v>719</v>
      </c>
      <c r="D255" s="180" t="s">
        <v>121</v>
      </c>
      <c r="E255" s="181" t="s">
        <v>720</v>
      </c>
      <c r="F255" s="182" t="s">
        <v>721</v>
      </c>
      <c r="G255" s="183" t="s">
        <v>722</v>
      </c>
      <c r="H255" s="184">
        <v>0.1</v>
      </c>
      <c r="I255" s="185"/>
      <c r="J255" s="186">
        <f>ROUND(I255*H255,2)</f>
        <v>0</v>
      </c>
      <c r="K255" s="182" t="s">
        <v>19</v>
      </c>
      <c r="L255" s="36"/>
      <c r="M255" s="187" t="s">
        <v>19</v>
      </c>
      <c r="N255" s="188" t="s">
        <v>40</v>
      </c>
      <c r="O255" s="61"/>
      <c r="P255" s="189">
        <f>O255*H255</f>
        <v>0</v>
      </c>
      <c r="Q255" s="189">
        <v>2.0000000000000001E-4</v>
      </c>
      <c r="R255" s="189">
        <f>Q255*H255</f>
        <v>2.0000000000000002E-5</v>
      </c>
      <c r="S255" s="189">
        <v>0</v>
      </c>
      <c r="T255" s="190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1" t="s">
        <v>189</v>
      </c>
      <c r="AT255" s="191" t="s">
        <v>121</v>
      </c>
      <c r="AU255" s="191" t="s">
        <v>79</v>
      </c>
      <c r="AY255" s="14" t="s">
        <v>119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4" t="s">
        <v>77</v>
      </c>
      <c r="BK255" s="192">
        <f>ROUND(I255*H255,2)</f>
        <v>0</v>
      </c>
      <c r="BL255" s="14" t="s">
        <v>189</v>
      </c>
      <c r="BM255" s="191" t="s">
        <v>723</v>
      </c>
    </row>
    <row r="256" spans="1:65" s="2" customFormat="1" ht="21.75" customHeight="1">
      <c r="A256" s="31"/>
      <c r="B256" s="32"/>
      <c r="C256" s="193" t="s">
        <v>724</v>
      </c>
      <c r="D256" s="193" t="s">
        <v>152</v>
      </c>
      <c r="E256" s="194" t="s">
        <v>725</v>
      </c>
      <c r="F256" s="195" t="s">
        <v>726</v>
      </c>
      <c r="G256" s="196" t="s">
        <v>145</v>
      </c>
      <c r="H256" s="197">
        <v>7.0000000000000007E-2</v>
      </c>
      <c r="I256" s="198"/>
      <c r="J256" s="199">
        <f>ROUND(I256*H256,2)</f>
        <v>0</v>
      </c>
      <c r="K256" s="195" t="s">
        <v>727</v>
      </c>
      <c r="L256" s="200"/>
      <c r="M256" s="201" t="s">
        <v>19</v>
      </c>
      <c r="N256" s="202" t="s">
        <v>40</v>
      </c>
      <c r="O256" s="61"/>
      <c r="P256" s="189">
        <f>O256*H256</f>
        <v>0</v>
      </c>
      <c r="Q256" s="189">
        <v>1</v>
      </c>
      <c r="R256" s="189">
        <f>Q256*H256</f>
        <v>7.0000000000000007E-2</v>
      </c>
      <c r="S256" s="189">
        <v>0</v>
      </c>
      <c r="T256" s="190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1" t="s">
        <v>544</v>
      </c>
      <c r="AT256" s="191" t="s">
        <v>152</v>
      </c>
      <c r="AU256" s="191" t="s">
        <v>79</v>
      </c>
      <c r="AY256" s="14" t="s">
        <v>119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4" t="s">
        <v>77</v>
      </c>
      <c r="BK256" s="192">
        <f>ROUND(I256*H256,2)</f>
        <v>0</v>
      </c>
      <c r="BL256" s="14" t="s">
        <v>544</v>
      </c>
      <c r="BM256" s="191" t="s">
        <v>728</v>
      </c>
    </row>
    <row r="257" spans="1:65" s="2" customFormat="1" ht="16.5" customHeight="1">
      <c r="A257" s="31"/>
      <c r="B257" s="32"/>
      <c r="C257" s="193" t="s">
        <v>729</v>
      </c>
      <c r="D257" s="193" t="s">
        <v>152</v>
      </c>
      <c r="E257" s="194" t="s">
        <v>730</v>
      </c>
      <c r="F257" s="195" t="s">
        <v>731</v>
      </c>
      <c r="G257" s="196" t="s">
        <v>145</v>
      </c>
      <c r="H257" s="197">
        <v>0.01</v>
      </c>
      <c r="I257" s="198"/>
      <c r="J257" s="199">
        <f>ROUND(I257*H257,2)</f>
        <v>0</v>
      </c>
      <c r="K257" s="195" t="s">
        <v>727</v>
      </c>
      <c r="L257" s="200"/>
      <c r="M257" s="201" t="s">
        <v>19</v>
      </c>
      <c r="N257" s="202" t="s">
        <v>40</v>
      </c>
      <c r="O257" s="61"/>
      <c r="P257" s="189">
        <f>O257*H257</f>
        <v>0</v>
      </c>
      <c r="Q257" s="189">
        <v>1</v>
      </c>
      <c r="R257" s="189">
        <f>Q257*H257</f>
        <v>0.01</v>
      </c>
      <c r="S257" s="189">
        <v>0</v>
      </c>
      <c r="T257" s="19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1" t="s">
        <v>544</v>
      </c>
      <c r="AT257" s="191" t="s">
        <v>152</v>
      </c>
      <c r="AU257" s="191" t="s">
        <v>79</v>
      </c>
      <c r="AY257" s="14" t="s">
        <v>119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4" t="s">
        <v>77</v>
      </c>
      <c r="BK257" s="192">
        <f>ROUND(I257*H257,2)</f>
        <v>0</v>
      </c>
      <c r="BL257" s="14" t="s">
        <v>544</v>
      </c>
      <c r="BM257" s="191" t="s">
        <v>732</v>
      </c>
    </row>
    <row r="258" spans="1:65" s="2" customFormat="1" ht="21.75" customHeight="1">
      <c r="A258" s="31"/>
      <c r="B258" s="32"/>
      <c r="C258" s="193" t="s">
        <v>733</v>
      </c>
      <c r="D258" s="193" t="s">
        <v>152</v>
      </c>
      <c r="E258" s="194" t="s">
        <v>734</v>
      </c>
      <c r="F258" s="195" t="s">
        <v>735</v>
      </c>
      <c r="G258" s="196" t="s">
        <v>145</v>
      </c>
      <c r="H258" s="197">
        <v>0.02</v>
      </c>
      <c r="I258" s="198"/>
      <c r="J258" s="199">
        <f>ROUND(I258*H258,2)</f>
        <v>0</v>
      </c>
      <c r="K258" s="195" t="s">
        <v>727</v>
      </c>
      <c r="L258" s="200"/>
      <c r="M258" s="201" t="s">
        <v>19</v>
      </c>
      <c r="N258" s="202" t="s">
        <v>40</v>
      </c>
      <c r="O258" s="61"/>
      <c r="P258" s="189">
        <f>O258*H258</f>
        <v>0</v>
      </c>
      <c r="Q258" s="189">
        <v>1</v>
      </c>
      <c r="R258" s="189">
        <f>Q258*H258</f>
        <v>0.02</v>
      </c>
      <c r="S258" s="189">
        <v>0</v>
      </c>
      <c r="T258" s="190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1" t="s">
        <v>544</v>
      </c>
      <c r="AT258" s="191" t="s">
        <v>152</v>
      </c>
      <c r="AU258" s="191" t="s">
        <v>79</v>
      </c>
      <c r="AY258" s="14" t="s">
        <v>119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4" t="s">
        <v>77</v>
      </c>
      <c r="BK258" s="192">
        <f>ROUND(I258*H258,2)</f>
        <v>0</v>
      </c>
      <c r="BL258" s="14" t="s">
        <v>544</v>
      </c>
      <c r="BM258" s="191" t="s">
        <v>736</v>
      </c>
    </row>
    <row r="259" spans="1:65" s="12" customFormat="1" ht="22.9" customHeight="1">
      <c r="B259" s="164"/>
      <c r="C259" s="165"/>
      <c r="D259" s="166" t="s">
        <v>68</v>
      </c>
      <c r="E259" s="178" t="s">
        <v>737</v>
      </c>
      <c r="F259" s="178" t="s">
        <v>738</v>
      </c>
      <c r="G259" s="165"/>
      <c r="H259" s="165"/>
      <c r="I259" s="168"/>
      <c r="J259" s="179">
        <f>BK259</f>
        <v>0</v>
      </c>
      <c r="K259" s="165"/>
      <c r="L259" s="170"/>
      <c r="M259" s="171"/>
      <c r="N259" s="172"/>
      <c r="O259" s="172"/>
      <c r="P259" s="173">
        <f>P260</f>
        <v>0</v>
      </c>
      <c r="Q259" s="172"/>
      <c r="R259" s="173">
        <f>R260</f>
        <v>4.8000000000000001E-4</v>
      </c>
      <c r="S259" s="172"/>
      <c r="T259" s="174">
        <f>T260</f>
        <v>0</v>
      </c>
      <c r="AR259" s="175" t="s">
        <v>79</v>
      </c>
      <c r="AT259" s="176" t="s">
        <v>68</v>
      </c>
      <c r="AU259" s="176" t="s">
        <v>77</v>
      </c>
      <c r="AY259" s="175" t="s">
        <v>119</v>
      </c>
      <c r="BK259" s="177">
        <f>BK260</f>
        <v>0</v>
      </c>
    </row>
    <row r="260" spans="1:65" s="2" customFormat="1" ht="21.75" customHeight="1">
      <c r="A260" s="31"/>
      <c r="B260" s="32"/>
      <c r="C260" s="180" t="s">
        <v>739</v>
      </c>
      <c r="D260" s="180" t="s">
        <v>121</v>
      </c>
      <c r="E260" s="181" t="s">
        <v>740</v>
      </c>
      <c r="F260" s="182" t="s">
        <v>741</v>
      </c>
      <c r="G260" s="183" t="s">
        <v>742</v>
      </c>
      <c r="H260" s="184">
        <v>2</v>
      </c>
      <c r="I260" s="185"/>
      <c r="J260" s="186">
        <f>ROUND(I260*H260,2)</f>
        <v>0</v>
      </c>
      <c r="K260" s="182" t="s">
        <v>19</v>
      </c>
      <c r="L260" s="36"/>
      <c r="M260" s="203" t="s">
        <v>19</v>
      </c>
      <c r="N260" s="204" t="s">
        <v>40</v>
      </c>
      <c r="O260" s="205"/>
      <c r="P260" s="206">
        <f>O260*H260</f>
        <v>0</v>
      </c>
      <c r="Q260" s="206">
        <v>2.4000000000000001E-4</v>
      </c>
      <c r="R260" s="206">
        <f>Q260*H260</f>
        <v>4.8000000000000001E-4</v>
      </c>
      <c r="S260" s="206">
        <v>0</v>
      </c>
      <c r="T260" s="207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1" t="s">
        <v>189</v>
      </c>
      <c r="AT260" s="191" t="s">
        <v>121</v>
      </c>
      <c r="AU260" s="191" t="s">
        <v>79</v>
      </c>
      <c r="AY260" s="14" t="s">
        <v>119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4" t="s">
        <v>77</v>
      </c>
      <c r="BK260" s="192">
        <f>ROUND(I260*H260,2)</f>
        <v>0</v>
      </c>
      <c r="BL260" s="14" t="s">
        <v>189</v>
      </c>
      <c r="BM260" s="191" t="s">
        <v>743</v>
      </c>
    </row>
    <row r="261" spans="1:65" s="2" customFormat="1" ht="6.95" customHeight="1">
      <c r="A261" s="31"/>
      <c r="B261" s="44"/>
      <c r="C261" s="45"/>
      <c r="D261" s="45"/>
      <c r="E261" s="45"/>
      <c r="F261" s="45"/>
      <c r="G261" s="45"/>
      <c r="H261" s="45"/>
      <c r="I261" s="129"/>
      <c r="J261" s="45"/>
      <c r="K261" s="45"/>
      <c r="L261" s="36"/>
      <c r="M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</row>
  </sheetData>
  <sheetProtection algorithmName="SHA-512" hashValue="ECttVJmW8fGwHmynMXQ7bsWsQow18gl0yoBymvltbOGuCPvZHaBOt9YyXRoXYlV9i1LgraQ8Jcz5Oc9RLEL6Kw==" saltValue="9e2rSdwVlmIX/jjjTrLNCQOm5bsZIodwHV48r3GFbswRfbbEMnbb2OxmRUrmXI6XCXt/Yo2nINwYybIZvgdMTA==" spinCount="100000" sheet="1" objects="1" scenarios="1" formatColumns="0" formatRows="0" autoFilter="0"/>
  <autoFilter ref="C95:K260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0078740157483" right="0.39370078740157483" top="1.1811023622047245" bottom="0.39370078740157483" header="0.78740157480314965" footer="0"/>
  <pageSetup paperSize="9" scale="84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02 - Přístavba, V...</vt:lpstr>
      <vt:lpstr>'01 - SO 02 - Přístavba, V...'!Názvy_tisku</vt:lpstr>
      <vt:lpstr>'Rekapitulace stavby'!Názvy_tisku</vt:lpstr>
      <vt:lpstr>'01 - SO 02 - Přístavba, 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PC_Intel_i3\Karel</dc:creator>
  <cp:lastModifiedBy>Karel</cp:lastModifiedBy>
  <cp:lastPrinted>2020-06-06T09:24:27Z</cp:lastPrinted>
  <dcterms:created xsi:type="dcterms:W3CDTF">2020-06-06T08:55:43Z</dcterms:created>
  <dcterms:modified xsi:type="dcterms:W3CDTF">2020-06-06T09:24:39Z</dcterms:modified>
</cp:coreProperties>
</file>